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030" windowHeight="8280" activeTab="0"/>
  </bookViews>
  <sheets>
    <sheet name="Kalkulace materiálu" sheetId="1" r:id="rId1"/>
  </sheets>
  <definedNames/>
  <calcPr fullCalcOnLoad="1"/>
</workbook>
</file>

<file path=xl/comments1.xml><?xml version="1.0" encoding="utf-8"?>
<comments xmlns="http://schemas.openxmlformats.org/spreadsheetml/2006/main">
  <authors>
    <author>Martin</author>
  </authors>
  <commentList>
    <comment ref="J7" authorId="0">
      <text>
        <r>
          <rPr>
            <sz val="9"/>
            <rFont val="Tahoma"/>
            <family val="2"/>
          </rPr>
          <t xml:space="preserve">Základní nátěr: 0,3-0,5 kg/m2
</t>
        </r>
      </text>
    </comment>
    <comment ref="J10" authorId="0">
      <text>
        <r>
          <rPr>
            <sz val="9"/>
            <rFont val="Tahoma"/>
            <family val="2"/>
          </rPr>
          <t xml:space="preserve">Oficiálně: 0,25 kg/m2/ vrstvu. Doporučené 2 vrstvy
Praxe: 1. vrstva cca 0,2 kg/m2, 2. vrstva cca 0,1 kg/m2
</t>
        </r>
      </text>
    </comment>
    <comment ref="J11" authorId="0">
      <text>
        <r>
          <rPr>
            <sz val="9"/>
            <rFont val="Tahoma"/>
            <family val="2"/>
          </rPr>
          <t xml:space="preserve">Oficiálně: 0,25 kg/m2/ vrstvu. Doporučené 2 vrstvy
Praxe: 1. vrstva cca 0,2 kg/m2, 2. vrstva cca 0,1 kg/m2
</t>
        </r>
      </text>
    </comment>
    <comment ref="J8" authorId="0">
      <text>
        <r>
          <rPr>
            <sz val="9"/>
            <rFont val="Tahoma"/>
            <family val="2"/>
          </rPr>
          <t xml:space="preserve">Oficiálně: 0,25 kg/m2/ vrstvu. Doporučené 2 vrstvy
Praxe: 1. vrstva cca 0,2 kg/m2, 2. vrstva cca 0,1 kg/m2
</t>
        </r>
      </text>
    </comment>
    <comment ref="J9" authorId="0">
      <text>
        <r>
          <rPr>
            <sz val="9"/>
            <rFont val="Tahoma"/>
            <family val="2"/>
          </rPr>
          <t xml:space="preserve">Oficiálně: 0,25 kg/m2/ vrstvu. Doporučené 2 vrstvy
Praxe: 1. vrstva cca 0,2 kg/m2, 2. vrstva cca 0,1 kg/m2
</t>
        </r>
      </text>
    </comment>
    <comment ref="J12" authorId="0">
      <text>
        <r>
          <rPr>
            <sz val="9"/>
            <rFont val="Tahoma"/>
            <family val="2"/>
          </rPr>
          <t xml:space="preserve">Oficiálně: 0,25 kg/m2/ vrstvu. Doporučené 2 vrstvy
Praxe: 1. vrstva cca 0,2 kg/m2, 2. vrstva cca 0,1 kg/m2
</t>
        </r>
      </text>
    </comment>
    <comment ref="J13" authorId="0">
      <text>
        <r>
          <rPr>
            <sz val="9"/>
            <rFont val="Tahoma"/>
            <family val="2"/>
          </rPr>
          <t xml:space="preserve">Oficiálně: 0,25 kg/m2/ vrstvu. Doporučené 2 vrstvy
Praxe: 1. vrstva cca 0,2 kg/m2, 2. vrstva cca 0,1 kg/m2
</t>
        </r>
      </text>
    </comment>
    <comment ref="J14" authorId="0">
      <text>
        <r>
          <rPr>
            <sz val="9"/>
            <rFont val="Tahoma"/>
            <family val="2"/>
          </rPr>
          <t>0,10 – 0,15 kg/m2/vrstva</t>
        </r>
      </text>
    </comment>
    <comment ref="J23" authorId="0">
      <text>
        <r>
          <rPr>
            <sz val="9"/>
            <rFont val="Tahoma"/>
            <family val="2"/>
          </rPr>
          <t xml:space="preserve">Základní nátěr: 0,3-0,5 kg/m2
</t>
        </r>
      </text>
    </comment>
    <comment ref="J30" authorId="0">
      <text>
        <r>
          <rPr>
            <sz val="9"/>
            <rFont val="Tahoma"/>
            <family val="2"/>
          </rPr>
          <t>0,10 – 0,15 kg/m2/vrstva</t>
        </r>
      </text>
    </comment>
    <comment ref="J26" authorId="0">
      <text>
        <r>
          <rPr>
            <sz val="9"/>
            <rFont val="Tahoma"/>
            <family val="2"/>
          </rPr>
          <t xml:space="preserve">0,25 kg/m2/ vrstvu
Doporučené 2 vrstvy
</t>
        </r>
      </text>
    </comment>
    <comment ref="J27" authorId="0">
      <text>
        <r>
          <rPr>
            <sz val="9"/>
            <rFont val="Tahoma"/>
            <family val="2"/>
          </rPr>
          <t xml:space="preserve">0,25 kg/m2/ vrstvu
Doporučené 2 vrstvy
</t>
        </r>
      </text>
    </comment>
    <comment ref="J28" authorId="0">
      <text>
        <r>
          <rPr>
            <sz val="9"/>
            <rFont val="Tahoma"/>
            <family val="2"/>
          </rPr>
          <t xml:space="preserve">0,25 kg/m2/ vrstvu
Doporučené 2 vrstvy
</t>
        </r>
      </text>
    </comment>
    <comment ref="J29" authorId="0">
      <text>
        <r>
          <rPr>
            <sz val="9"/>
            <rFont val="Tahoma"/>
            <family val="2"/>
          </rPr>
          <t xml:space="preserve">0,25 kg/m2/ vrstvu
Doporučené 2 vrstvy
</t>
        </r>
      </text>
    </comment>
    <comment ref="J24" authorId="0">
      <text>
        <r>
          <rPr>
            <sz val="9"/>
            <rFont val="Tahoma"/>
            <family val="2"/>
          </rPr>
          <t xml:space="preserve">0,25 kg/m2/ vrstvu
Doporučené 2 vrstvy
</t>
        </r>
      </text>
    </comment>
    <comment ref="J25" authorId="0">
      <text>
        <r>
          <rPr>
            <sz val="9"/>
            <rFont val="Tahoma"/>
            <family val="2"/>
          </rPr>
          <t xml:space="preserve">0,25 kg/m2/ vrstvu
Doporučené 2 vrstvy
</t>
        </r>
      </text>
    </comment>
    <comment ref="B36" authorId="0">
      <text>
        <r>
          <rPr>
            <b/>
            <sz val="9"/>
            <rFont val="Tahoma"/>
            <family val="2"/>
          </rPr>
          <t xml:space="preserve">RAL 1001
RAL 1002
RAL 1013
RAL 1014
RAL 1015
RAL 1021
RAL 1032
RAL 3003
RAL 3009
RAL 3016
RAL 3020
RAL 5000
RAL 5010
RAL 5012
RAL 5024
RAL 6001
RAL 6002
RAL 6017
RAL 6018
RAL 6019
RAL 6021
RAL 6027
RAL 6032
RAL 7001
RAL 7004
RAL 7030
RAL 7032
RAL 7035
RAL 7037
RAL 7039
RAL 7040
RAL 7042
RAL 7047
</t>
        </r>
      </text>
    </comment>
    <comment ref="J6" authorId="0">
      <text>
        <r>
          <rPr>
            <sz val="9"/>
            <rFont val="Tahoma"/>
            <family val="2"/>
          </rPr>
          <t xml:space="preserve">Základní nátěr: 0,3-0,5 kg/m2
</t>
        </r>
      </text>
    </comment>
    <comment ref="J22" authorId="0">
      <text>
        <r>
          <rPr>
            <sz val="9"/>
            <rFont val="Tahoma"/>
            <family val="2"/>
          </rPr>
          <t xml:space="preserve">Základní nátěr: 0,3-0,5 kg/m2
</t>
        </r>
      </text>
    </comment>
  </commentList>
</comments>
</file>

<file path=xl/sharedStrings.xml><?xml version="1.0" encoding="utf-8"?>
<sst xmlns="http://schemas.openxmlformats.org/spreadsheetml/2006/main" count="157" uniqueCount="67">
  <si>
    <t>PRODUKT</t>
  </si>
  <si>
    <t xml:space="preserve"> BALENÍ</t>
  </si>
  <si>
    <t>MJ</t>
  </si>
  <si>
    <t>Plocha [m2]</t>
  </si>
  <si>
    <t>Tloušťka vrstvy mm</t>
  </si>
  <si>
    <t>Spotřeba kg(/mm)/m2</t>
  </si>
  <si>
    <t>Počet balení</t>
  </si>
  <si>
    <t>Vydatnost m2</t>
  </si>
  <si>
    <t>Cena na m2 bez DPH</t>
  </si>
  <si>
    <t>Sleva</t>
  </si>
  <si>
    <t>Cena po slevě</t>
  </si>
  <si>
    <t>Cena celkem</t>
  </si>
  <si>
    <t>Cena s DPH</t>
  </si>
  <si>
    <t>Celkem</t>
  </si>
  <si>
    <t>POPIS</t>
  </si>
  <si>
    <t>Vypracoval:</t>
  </si>
  <si>
    <t>Ing. Martin Hruška</t>
  </si>
  <si>
    <t>Marcons International s.r.o.</t>
  </si>
  <si>
    <t>Tel.: 606 633 909</t>
  </si>
  <si>
    <t>Email: martin@marcons.cz</t>
  </si>
  <si>
    <t>www.chytrematerialy.cz</t>
  </si>
  <si>
    <t>CENA
MJ bez DPH
Kč</t>
  </si>
  <si>
    <t>Cena balení
bez DPH
Kč</t>
  </si>
  <si>
    <t>Započítat do výsledku</t>
  </si>
  <si>
    <t>ANO</t>
  </si>
  <si>
    <t xml:space="preserve">kg </t>
  </si>
  <si>
    <t xml:space="preserve">Ve sloupci C zápisem zvolte, které položky chcete započítat do výsledku.     </t>
  </si>
  <si>
    <r>
      <t xml:space="preserve"> </t>
    </r>
    <r>
      <rPr>
        <sz val="10"/>
        <color indexed="9"/>
        <rFont val="Calibri"/>
        <family val="2"/>
      </rPr>
      <t>(ANO = započítat, NE = vynechat</t>
    </r>
    <r>
      <rPr>
        <b/>
        <sz val="10"/>
        <color indexed="9"/>
        <rFont val="Calibri"/>
        <family val="2"/>
      </rPr>
      <t>)</t>
    </r>
  </si>
  <si>
    <t>Epoxy pryskyřice / penetrace</t>
  </si>
  <si>
    <t>Sikafloor-156</t>
  </si>
  <si>
    <t>Podlahový epoxidový nátěr</t>
  </si>
  <si>
    <t>Sikafloor-264 - RAL 7032, 7035</t>
  </si>
  <si>
    <t>NE</t>
  </si>
  <si>
    <t>Poznámky:</t>
  </si>
  <si>
    <t>Sikafloor-2540W - pastelové barvy</t>
  </si>
  <si>
    <t>Sikafloor-2540W - RAL 7032, 7035</t>
  </si>
  <si>
    <t>Sikafloor-2540W - syté odstíny</t>
  </si>
  <si>
    <t>Finální lak PU, matný, čirý</t>
  </si>
  <si>
    <t>Sikafloor-302 W</t>
  </si>
  <si>
    <t>Tmel/lepidlo polyuretan</t>
  </si>
  <si>
    <t>Sikaflex-11 FC+  300ml - šedý, bílý, černý, béžový, hnědý, třešňové dřevo</t>
  </si>
  <si>
    <t>ks</t>
  </si>
  <si>
    <t>Sikaflex-PRO 3 600ml - šedý</t>
  </si>
  <si>
    <t>Sikafloor-264 - pastelové barvy</t>
  </si>
  <si>
    <t>Sikafloor-264 - syté odstíny</t>
  </si>
  <si>
    <t>- Penetrace Sikafloor 156 není nezbytně nutná. Slouží k lepší přípravě podkladu, uzavírá případnou zbytkovou vlhkost a celkově zvyšuje parametry a odolnost celého systému - vhodné pro vyšší zatížení.</t>
  </si>
  <si>
    <t>- Epoxid na vodní bázi je matnější a tedy i méně kluzký než ten na bázi syntetické, který je lesklý a také ještě více odolný.</t>
  </si>
  <si>
    <t>- Finální lak Sikafloor-302W je také volitelná položka - zmatňuje povrch (hlavně u syntetického epoxidu), zvyšuje odolnost proti otěru a chrání epoxid před žloutnutím vlivem UV záření.</t>
  </si>
  <si>
    <t>- Počet vrstev samotného epoxidového nátěru není nijak omezen - dá se vrstvit libovolně (s příslušnou přestávkou). A to i kdykoliv později (po řádném očištění), pokud nebyl použit PU lak (SF-302W).</t>
  </si>
  <si>
    <t>Varianta 1 - epoxid SIKA na vodní bázi</t>
  </si>
  <si>
    <t>Varianta 2 - epoxid SIKA na syntetické bázi</t>
  </si>
  <si>
    <t>Epoxidový nátěr</t>
  </si>
  <si>
    <t>MAPECOAT I24 (RAL 7001) další barvy na vyžádání</t>
  </si>
  <si>
    <t>kg</t>
  </si>
  <si>
    <t>Varianta 3 - epoxid MAPEI na syntetické bázi</t>
  </si>
  <si>
    <t>- Epoxidové nátěry se nanášejí ve dvou vrstvách, nicméně je možné aplikovat v podstatě libovolný počet dalších vrstev</t>
  </si>
  <si>
    <t>Pružný tmel polyuretanový</t>
  </si>
  <si>
    <t>MAPEFLEX PU45 300ml - kartuš</t>
  </si>
  <si>
    <t xml:space="preserve">ks </t>
  </si>
  <si>
    <t>MAPEFLEX PU45 750ml - monoporce</t>
  </si>
  <si>
    <t>Pružný tmel MS polymer</t>
  </si>
  <si>
    <t>MAPEFLEX MS45 300ml - kartuš (bílý, šedý)</t>
  </si>
  <si>
    <t>Samonivel.stěrka 3-40(60)mm exteriérová</t>
  </si>
  <si>
    <t>SCHÖNOX DE (26,5 MPa)</t>
  </si>
  <si>
    <t>Penetrace</t>
  </si>
  <si>
    <t>SCHÖNOX KH  05 kg</t>
  </si>
  <si>
    <t>SCHÖNOX KH  10 kg</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</si>
</sst>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00\ &quot;Kč&quot;"/>
    <numFmt numFmtId="167" formatCode="&quot;Yes&quot;;&quot;Yes&quot;;&quot;No&quot;"/>
    <numFmt numFmtId="168" formatCode="&quot;True&quot;;&quot;True&quot;;&quot;False&quot;"/>
    <numFmt numFmtId="169" formatCode="&quot;On&quot;;&quot;On&quot;;&quot;Off&quot;"/>
    <numFmt numFmtId="170" formatCode="[$€-2]\ #\ ##,000_);[Red]\([$€-2]\ #\ ##,000\)"/>
    <numFmt numFmtId="171" formatCode="0.000"/>
    <numFmt numFmtId="172" formatCode="0.00000"/>
    <numFmt numFmtId="173" formatCode="0.000000"/>
    <numFmt numFmtId="174" formatCode="0.0000000"/>
    <numFmt numFmtId="175" formatCode="0.0000"/>
  </numFmts>
  <fonts count="71">
    <font>
      <sz val="11"/>
      <color theme="1"/>
      <name val="Calibri"/>
      <family val="2"/>
    </font>
    <font>
      <sz val="11"/>
      <color indexed="8"/>
      <name val="Calibri"/>
      <family val="2"/>
    </font>
    <font>
      <sz val="10"/>
      <name val="Arial"/>
      <family val="2"/>
    </font>
    <font>
      <b/>
      <sz val="10"/>
      <color indexed="9"/>
      <name val="Calibri"/>
      <family val="2"/>
    </font>
    <font>
      <sz val="10"/>
      <color indexed="9"/>
      <name val="Calibri"/>
      <family val="2"/>
    </font>
    <font>
      <sz val="9"/>
      <name val="Tahoma"/>
      <family val="2"/>
    </font>
    <font>
      <b/>
      <sz val="9"/>
      <name val="Tahoma"/>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b/>
      <sz val="10"/>
      <color indexed="40"/>
      <name val="Calibri"/>
      <family val="2"/>
    </font>
    <font>
      <b/>
      <sz val="10"/>
      <color indexed="12"/>
      <name val="Calibri"/>
      <family val="2"/>
    </font>
    <font>
      <sz val="10"/>
      <color indexed="12"/>
      <name val="Calibri"/>
      <family val="2"/>
    </font>
    <font>
      <sz val="9"/>
      <color indexed="8"/>
      <name val="Calibri"/>
      <family val="2"/>
    </font>
    <font>
      <b/>
      <sz val="9"/>
      <color indexed="30"/>
      <name val="Calibri"/>
      <family val="2"/>
    </font>
    <font>
      <sz val="8"/>
      <color indexed="8"/>
      <name val="Calibri"/>
      <family val="2"/>
    </font>
    <font>
      <b/>
      <sz val="9"/>
      <color indexed="8"/>
      <name val="Calibri"/>
      <family val="2"/>
    </font>
    <font>
      <sz val="9"/>
      <color indexed="55"/>
      <name val="Calibri"/>
      <family val="2"/>
    </font>
    <font>
      <sz val="9"/>
      <name val="Calibri"/>
      <family val="2"/>
    </font>
    <font>
      <b/>
      <sz val="10"/>
      <color indexed="56"/>
      <name val="Calibri"/>
      <family val="2"/>
    </font>
    <font>
      <sz val="10"/>
      <color indexed="56"/>
      <name val="Calibri"/>
      <family val="2"/>
    </font>
    <font>
      <b/>
      <sz val="9"/>
      <color indexed="56"/>
      <name val="Calibri"/>
      <family val="2"/>
    </font>
    <font>
      <sz val="9"/>
      <color indexed="56"/>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b/>
      <sz val="10"/>
      <color theme="0"/>
      <name val="Calibri"/>
      <family val="2"/>
    </font>
    <font>
      <b/>
      <sz val="10"/>
      <color theme="1"/>
      <name val="Calibri"/>
      <family val="2"/>
    </font>
    <font>
      <b/>
      <sz val="10"/>
      <color rgb="FF00B0F0"/>
      <name val="Calibri"/>
      <family val="2"/>
    </font>
    <font>
      <b/>
      <sz val="10"/>
      <color rgb="FF0000FF"/>
      <name val="Calibri"/>
      <family val="2"/>
    </font>
    <font>
      <sz val="10"/>
      <color rgb="FF0000FF"/>
      <name val="Calibri"/>
      <family val="2"/>
    </font>
    <font>
      <b/>
      <sz val="10"/>
      <color rgb="FFFFFFFF"/>
      <name val="Calibri"/>
      <family val="2"/>
    </font>
    <font>
      <b/>
      <sz val="9"/>
      <color rgb="FF0033CC"/>
      <name val="Calibri"/>
      <family val="2"/>
    </font>
    <font>
      <sz val="9"/>
      <color theme="1"/>
      <name val="Calibri"/>
      <family val="2"/>
    </font>
    <font>
      <sz val="8"/>
      <color theme="1"/>
      <name val="Calibri"/>
      <family val="2"/>
    </font>
    <font>
      <sz val="9"/>
      <color theme="0" tint="-0.24997000396251678"/>
      <name val="Calibri"/>
      <family val="2"/>
    </font>
    <font>
      <b/>
      <sz val="9"/>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70C0"/>
        <bgColor indexed="64"/>
      </patternFill>
    </fill>
    <fill>
      <patternFill patternType="solid">
        <fgColor rgb="FFFFFF99"/>
        <bgColor indexed="64"/>
      </patternFill>
    </fill>
    <fill>
      <patternFill patternType="solid">
        <fgColor rgb="FF0070C0"/>
        <bgColor indexed="64"/>
      </patternFill>
    </fill>
    <fill>
      <patternFill patternType="solid">
        <fgColor rgb="FFFF6600"/>
        <bgColor indexed="64"/>
      </patternFill>
    </fill>
    <fill>
      <patternFill patternType="solid">
        <fgColor rgb="FFFFE419"/>
        <bgColor indexed="64"/>
      </patternFill>
    </fill>
    <fill>
      <patternFill patternType="solid">
        <fgColor rgb="FFFFFF00"/>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2" fillId="0" borderId="0">
      <alignment/>
      <protection/>
    </xf>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72">
    <xf numFmtId="0" fontId="0" fillId="0" borderId="0" xfId="0" applyFont="1" applyAlignment="1">
      <alignment/>
    </xf>
    <xf numFmtId="0" fontId="58" fillId="0" borderId="0" xfId="0" applyFont="1" applyFill="1" applyBorder="1" applyAlignment="1">
      <alignment horizontal="center"/>
    </xf>
    <xf numFmtId="4" fontId="58" fillId="0" borderId="0" xfId="0" applyNumberFormat="1" applyFont="1" applyFill="1" applyBorder="1" applyAlignment="1">
      <alignment/>
    </xf>
    <xf numFmtId="0" fontId="58" fillId="0" borderId="0" xfId="0" applyFont="1" applyAlignment="1">
      <alignment/>
    </xf>
    <xf numFmtId="0" fontId="58" fillId="0" borderId="0" xfId="0" applyFont="1" applyAlignment="1">
      <alignment horizontal="left"/>
    </xf>
    <xf numFmtId="0" fontId="59" fillId="33" borderId="0" xfId="0" applyFont="1" applyFill="1" applyAlignment="1">
      <alignment/>
    </xf>
    <xf numFmtId="164" fontId="58" fillId="0" borderId="0" xfId="0" applyNumberFormat="1" applyFont="1" applyAlignment="1">
      <alignment/>
    </xf>
    <xf numFmtId="2" fontId="58" fillId="0" borderId="0" xfId="0" applyNumberFormat="1" applyFont="1" applyFill="1" applyBorder="1" applyAlignment="1">
      <alignment horizontal="center" vertical="top" wrapText="1"/>
    </xf>
    <xf numFmtId="2" fontId="58" fillId="0" borderId="0" xfId="0" applyNumberFormat="1" applyFont="1" applyAlignment="1">
      <alignment/>
    </xf>
    <xf numFmtId="0" fontId="60" fillId="34" borderId="10" xfId="0" applyFont="1" applyFill="1" applyBorder="1" applyAlignment="1">
      <alignment/>
    </xf>
    <xf numFmtId="4" fontId="60" fillId="34" borderId="11" xfId="0" applyNumberFormat="1" applyFont="1" applyFill="1" applyBorder="1" applyAlignment="1">
      <alignment/>
    </xf>
    <xf numFmtId="4" fontId="60" fillId="34" borderId="12" xfId="0" applyNumberFormat="1" applyFont="1" applyFill="1" applyBorder="1" applyAlignment="1">
      <alignment/>
    </xf>
    <xf numFmtId="0" fontId="60" fillId="0" borderId="0" xfId="0" applyFont="1" applyAlignment="1">
      <alignment/>
    </xf>
    <xf numFmtId="9" fontId="61" fillId="0" borderId="0" xfId="49" applyFont="1" applyFill="1" applyBorder="1" applyAlignment="1">
      <alignment horizontal="center"/>
    </xf>
    <xf numFmtId="0" fontId="42" fillId="0" borderId="0" xfId="36" applyAlignment="1" applyProtection="1">
      <alignment/>
      <protection/>
    </xf>
    <xf numFmtId="0" fontId="58" fillId="0" borderId="0" xfId="0" applyFont="1" applyAlignment="1">
      <alignment horizontal="center"/>
    </xf>
    <xf numFmtId="49" fontId="59" fillId="33" borderId="0" xfId="0" applyNumberFormat="1" applyFont="1" applyFill="1" applyAlignment="1">
      <alignment/>
    </xf>
    <xf numFmtId="49" fontId="59" fillId="35" borderId="0" xfId="0" applyNumberFormat="1" applyFont="1" applyFill="1" applyBorder="1" applyAlignment="1">
      <alignment horizontal="left"/>
    </xf>
    <xf numFmtId="49" fontId="59" fillId="35" borderId="0" xfId="0" applyNumberFormat="1" applyFont="1" applyFill="1" applyBorder="1" applyAlignment="1">
      <alignment horizontal="center" textRotation="90" wrapText="1"/>
    </xf>
    <xf numFmtId="49" fontId="59" fillId="35" borderId="0" xfId="0" applyNumberFormat="1" applyFont="1" applyFill="1" applyBorder="1" applyAlignment="1">
      <alignment horizontal="center" wrapText="1"/>
    </xf>
    <xf numFmtId="49" fontId="59" fillId="33" borderId="0" xfId="0" applyNumberFormat="1" applyFont="1" applyFill="1" applyBorder="1" applyAlignment="1">
      <alignment horizontal="right" textRotation="90" wrapText="1"/>
    </xf>
    <xf numFmtId="49" fontId="59" fillId="33" borderId="0" xfId="0" applyNumberFormat="1" applyFont="1" applyFill="1" applyBorder="1" applyAlignment="1">
      <alignment horizontal="center" textRotation="90" wrapText="1"/>
    </xf>
    <xf numFmtId="49" fontId="59" fillId="33" borderId="0" xfId="0" applyNumberFormat="1" applyFont="1" applyFill="1" applyBorder="1" applyAlignment="1">
      <alignment textRotation="90" wrapText="1"/>
    </xf>
    <xf numFmtId="49" fontId="59" fillId="33" borderId="0" xfId="49" applyNumberFormat="1" applyFont="1" applyFill="1" applyBorder="1" applyAlignment="1">
      <alignment horizontal="center" textRotation="90" wrapText="1"/>
    </xf>
    <xf numFmtId="49" fontId="59" fillId="33" borderId="0" xfId="0" applyNumberFormat="1" applyFont="1" applyFill="1" applyBorder="1" applyAlignment="1">
      <alignment horizontal="right" wrapText="1"/>
    </xf>
    <xf numFmtId="49" fontId="59" fillId="35" borderId="0" xfId="0" applyNumberFormat="1" applyFont="1" applyFill="1" applyBorder="1" applyAlignment="1">
      <alignment horizontal="center" textRotation="90"/>
    </xf>
    <xf numFmtId="0" fontId="25" fillId="0" borderId="0" xfId="0" applyFont="1" applyBorder="1" applyAlignment="1">
      <alignment horizontal="left" vertical="center"/>
    </xf>
    <xf numFmtId="0" fontId="25" fillId="0" borderId="0" xfId="0" applyFont="1" applyBorder="1" applyAlignment="1">
      <alignment horizontal="right" wrapText="1"/>
    </xf>
    <xf numFmtId="0" fontId="25" fillId="0" borderId="0" xfId="0" applyFont="1" applyBorder="1" applyAlignment="1">
      <alignment horizontal="left" wrapText="1"/>
    </xf>
    <xf numFmtId="2" fontId="25" fillId="0" borderId="0" xfId="0" applyNumberFormat="1" applyFont="1" applyBorder="1" applyAlignment="1">
      <alignment horizontal="right" wrapText="1"/>
    </xf>
    <xf numFmtId="4" fontId="25" fillId="0" borderId="0" xfId="0" applyNumberFormat="1" applyFont="1" applyBorder="1" applyAlignment="1">
      <alignment horizontal="right" wrapText="1"/>
    </xf>
    <xf numFmtId="0" fontId="25" fillId="0" borderId="0" xfId="0" applyFont="1" applyFill="1" applyBorder="1" applyAlignment="1">
      <alignment horizontal="center" vertical="center"/>
    </xf>
    <xf numFmtId="0" fontId="25" fillId="0" borderId="0" xfId="0" applyFont="1" applyFill="1" applyBorder="1" applyAlignment="1">
      <alignment horizontal="right" wrapText="1"/>
    </xf>
    <xf numFmtId="9" fontId="62" fillId="0" borderId="0" xfId="49" applyFont="1" applyFill="1" applyBorder="1" applyAlignment="1">
      <alignment horizontal="center"/>
    </xf>
    <xf numFmtId="0" fontId="63" fillId="0" borderId="0" xfId="0" applyFont="1" applyAlignment="1">
      <alignment/>
    </xf>
    <xf numFmtId="0" fontId="64" fillId="0" borderId="0" xfId="0" applyFont="1" applyAlignment="1">
      <alignment horizontal="center"/>
    </xf>
    <xf numFmtId="0" fontId="30" fillId="36" borderId="0" xfId="0" applyFont="1" applyFill="1" applyBorder="1" applyAlignment="1">
      <alignment horizontal="center" vertical="center"/>
    </xf>
    <xf numFmtId="9" fontId="65" fillId="0" borderId="0" xfId="49" applyFont="1" applyFill="1" applyBorder="1" applyAlignment="1">
      <alignment horizontal="center"/>
    </xf>
    <xf numFmtId="0" fontId="66" fillId="0" borderId="0" xfId="0" applyFont="1" applyAlignment="1">
      <alignment horizontal="left"/>
    </xf>
    <xf numFmtId="0" fontId="67" fillId="0" borderId="0" xfId="0" applyFont="1" applyAlignment="1">
      <alignment/>
    </xf>
    <xf numFmtId="0" fontId="33" fillId="0" borderId="0" xfId="0" applyFont="1" applyBorder="1" applyAlignment="1">
      <alignment horizontal="left" vertical="center"/>
    </xf>
    <xf numFmtId="2" fontId="68" fillId="0" borderId="0" xfId="0" applyNumberFormat="1" applyFont="1" applyFill="1" applyBorder="1" applyAlignment="1">
      <alignment horizontal="center" vertical="top" wrapText="1"/>
    </xf>
    <xf numFmtId="0" fontId="69" fillId="0" borderId="0" xfId="0" applyFont="1" applyFill="1" applyBorder="1" applyAlignment="1">
      <alignment horizontal="center"/>
    </xf>
    <xf numFmtId="4" fontId="68" fillId="0" borderId="0" xfId="0" applyNumberFormat="1" applyFont="1" applyFill="1" applyBorder="1" applyAlignment="1">
      <alignment/>
    </xf>
    <xf numFmtId="0" fontId="58" fillId="0" borderId="0" xfId="0" applyFont="1" applyAlignment="1">
      <alignment horizontal="right"/>
    </xf>
    <xf numFmtId="2" fontId="66" fillId="0" borderId="0" xfId="0" applyNumberFormat="1" applyFont="1" applyFill="1" applyAlignment="1">
      <alignment/>
    </xf>
    <xf numFmtId="4" fontId="60" fillId="0" borderId="0" xfId="0" applyNumberFormat="1" applyFont="1" applyFill="1" applyBorder="1" applyAlignment="1">
      <alignment/>
    </xf>
    <xf numFmtId="0" fontId="66" fillId="0" borderId="0" xfId="0" applyFont="1" applyAlignment="1">
      <alignment/>
    </xf>
    <xf numFmtId="4" fontId="30" fillId="0" borderId="0" xfId="0" applyNumberFormat="1" applyFont="1" applyBorder="1" applyAlignment="1">
      <alignment horizontal="right"/>
    </xf>
    <xf numFmtId="164" fontId="66" fillId="0" borderId="0" xfId="0" applyNumberFormat="1" applyFont="1" applyFill="1" applyAlignment="1">
      <alignment/>
    </xf>
    <xf numFmtId="4" fontId="66" fillId="0" borderId="0" xfId="0" applyNumberFormat="1" applyFont="1" applyFill="1" applyBorder="1" applyAlignment="1">
      <alignment/>
    </xf>
    <xf numFmtId="0" fontId="30" fillId="0" borderId="0" xfId="0" applyFont="1" applyBorder="1" applyAlignment="1">
      <alignment horizontal="right"/>
    </xf>
    <xf numFmtId="0" fontId="30" fillId="0" borderId="0" xfId="0" applyFont="1" applyBorder="1" applyAlignment="1">
      <alignment horizontal="left"/>
    </xf>
    <xf numFmtId="0" fontId="60" fillId="37" borderId="0" xfId="0" applyFont="1" applyFill="1" applyAlignment="1">
      <alignment/>
    </xf>
    <xf numFmtId="4" fontId="35" fillId="0" borderId="0" xfId="39" applyNumberFormat="1" applyFont="1" applyFill="1" applyBorder="1" applyAlignment="1" applyProtection="1">
      <alignment horizontal="right"/>
      <protection hidden="1"/>
    </xf>
    <xf numFmtId="4" fontId="30" fillId="0" borderId="0" xfId="0" applyNumberFormat="1" applyFont="1" applyFill="1" applyBorder="1" applyAlignment="1">
      <alignment horizontal="right" wrapText="1"/>
    </xf>
    <xf numFmtId="0" fontId="33" fillId="0" borderId="0" xfId="0" applyFont="1" applyFill="1" applyBorder="1" applyAlignment="1">
      <alignment/>
    </xf>
    <xf numFmtId="2" fontId="68" fillId="0" borderId="0" xfId="0" applyNumberFormat="1" applyFont="1" applyFill="1" applyBorder="1" applyAlignment="1">
      <alignment horizontal="center" vertical="top"/>
    </xf>
    <xf numFmtId="0" fontId="69" fillId="38" borderId="0" xfId="0" applyFont="1" applyFill="1" applyBorder="1" applyAlignment="1">
      <alignment horizontal="center"/>
    </xf>
    <xf numFmtId="0" fontId="58" fillId="0" borderId="0" xfId="0" applyFont="1" applyAlignment="1" quotePrefix="1">
      <alignment/>
    </xf>
    <xf numFmtId="0" fontId="66" fillId="0" borderId="0" xfId="0" applyFont="1" applyAlignment="1">
      <alignment/>
    </xf>
    <xf numFmtId="0" fontId="30" fillId="0" borderId="0" xfId="0" applyFont="1" applyBorder="1" applyAlignment="1">
      <alignment horizontal="right" wrapText="1"/>
    </xf>
    <xf numFmtId="0" fontId="30" fillId="0" borderId="0" xfId="0" applyFont="1" applyBorder="1" applyAlignment="1">
      <alignment horizontal="left" wrapText="1"/>
    </xf>
    <xf numFmtId="2" fontId="30" fillId="0" borderId="0" xfId="0" applyNumberFormat="1" applyFont="1" applyBorder="1" applyAlignment="1">
      <alignment horizontal="right" wrapText="1"/>
    </xf>
    <xf numFmtId="4" fontId="30" fillId="0" borderId="0" xfId="0" applyNumberFormat="1" applyFont="1" applyBorder="1" applyAlignment="1">
      <alignment horizontal="right" wrapText="1"/>
    </xf>
    <xf numFmtId="164" fontId="66" fillId="0" borderId="0" xfId="0" applyNumberFormat="1" applyFont="1" applyFill="1" applyAlignment="1">
      <alignment/>
    </xf>
    <xf numFmtId="4" fontId="66" fillId="0" borderId="0" xfId="0" applyNumberFormat="1" applyFont="1" applyFill="1" applyBorder="1" applyAlignment="1">
      <alignment/>
    </xf>
    <xf numFmtId="0" fontId="67" fillId="0" borderId="0" xfId="0" applyFont="1" applyAlignment="1">
      <alignment horizontal="right"/>
    </xf>
    <xf numFmtId="0" fontId="69" fillId="0" borderId="0" xfId="0" applyFont="1" applyBorder="1" applyAlignment="1">
      <alignment horizontal="left" vertical="center"/>
    </xf>
    <xf numFmtId="0" fontId="69" fillId="0" borderId="0" xfId="0" applyFont="1" applyBorder="1" applyAlignment="1">
      <alignment/>
    </xf>
    <xf numFmtId="2" fontId="66" fillId="0" borderId="0" xfId="0" applyNumberFormat="1" applyFont="1" applyAlignment="1">
      <alignment/>
    </xf>
    <xf numFmtId="164" fontId="69" fillId="38" borderId="0" xfId="0" applyNumberFormat="1" applyFont="1" applyFill="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49">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361950</xdr:rowOff>
    </xdr:from>
    <xdr:to>
      <xdr:col>1</xdr:col>
      <xdr:colOff>1571625</xdr:colOff>
      <xdr:row>0</xdr:row>
      <xdr:rowOff>657225</xdr:rowOff>
    </xdr:to>
    <xdr:sp>
      <xdr:nvSpPr>
        <xdr:cNvPr id="1" name="Zaoblený obdélníkový popisek 8"/>
        <xdr:cNvSpPr>
          <a:spLocks/>
        </xdr:cNvSpPr>
      </xdr:nvSpPr>
      <xdr:spPr>
        <a:xfrm>
          <a:off x="38100" y="361950"/>
          <a:ext cx="3267075" cy="295275"/>
        </a:xfrm>
        <a:prstGeom prst="wedgeRoundRectCallout">
          <a:avLst>
            <a:gd name="adj1" fmla="val -19777"/>
            <a:gd name="adj2" fmla="val -48342"/>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000" b="1" i="0" u="none" baseline="0">
              <a:solidFill>
                <a:srgbClr val="003366"/>
              </a:solidFill>
              <a:latin typeface="Calibri"/>
              <a:ea typeface="Calibri"/>
              <a:cs typeface="Calibri"/>
            </a:rPr>
            <a:t>Zadejte</a:t>
          </a:r>
          <a:r>
            <a:rPr lang="en-US" cap="none" sz="1000" b="1" i="0" u="none" baseline="0">
              <a:solidFill>
                <a:srgbClr val="003366"/>
              </a:solidFill>
              <a:latin typeface="Calibri"/>
              <a:ea typeface="Calibri"/>
              <a:cs typeface="Calibri"/>
            </a:rPr>
            <a:t> výměry</a:t>
          </a:r>
          <a:r>
            <a:rPr lang="en-US" cap="none" sz="1000" b="0" i="0" u="none" baseline="0">
              <a:solidFill>
                <a:srgbClr val="003366"/>
              </a:solidFill>
              <a:latin typeface="Calibri"/>
              <a:ea typeface="Calibri"/>
              <a:cs typeface="Calibri"/>
            </a:rPr>
            <a:t>, případně další hodnoty</a:t>
          </a:r>
          <a:r>
            <a:rPr lang="en-US" cap="none" sz="1000" b="1" i="0" u="none" baseline="0">
              <a:solidFill>
                <a:srgbClr val="003366"/>
              </a:solidFill>
              <a:latin typeface="Calibri"/>
              <a:ea typeface="Calibri"/>
              <a:cs typeface="Calibri"/>
            </a:rPr>
            <a:t> do žlutých políček</a:t>
          </a:r>
        </a:p>
      </xdr:txBody>
    </xdr:sp>
    <xdr:clientData/>
  </xdr:twoCellAnchor>
  <xdr:twoCellAnchor>
    <xdr:from>
      <xdr:col>0</xdr:col>
      <xdr:colOff>57150</xdr:colOff>
      <xdr:row>0</xdr:row>
      <xdr:rowOff>47625</xdr:rowOff>
    </xdr:from>
    <xdr:to>
      <xdr:col>1</xdr:col>
      <xdr:colOff>1514475</xdr:colOff>
      <xdr:row>0</xdr:row>
      <xdr:rowOff>342900</xdr:rowOff>
    </xdr:to>
    <xdr:sp>
      <xdr:nvSpPr>
        <xdr:cNvPr id="2" name="Zaoblený obdélníkový popisek 9"/>
        <xdr:cNvSpPr>
          <a:spLocks/>
        </xdr:cNvSpPr>
      </xdr:nvSpPr>
      <xdr:spPr>
        <a:xfrm>
          <a:off x="57150" y="47625"/>
          <a:ext cx="3190875" cy="295275"/>
        </a:xfrm>
        <a:prstGeom prst="wedgeRoundRectCallout">
          <a:avLst>
            <a:gd name="adj1" fmla="val -22398"/>
            <a:gd name="adj2" fmla="val -50615"/>
          </a:avLst>
        </a:prstGeom>
        <a:solidFill>
          <a:srgbClr val="FFFF00"/>
        </a:solidFill>
        <a:ln w="25400" cmpd="sng">
          <a:solidFill>
            <a:srgbClr val="385D8A"/>
          </a:solidFill>
          <a:headEnd type="none"/>
          <a:tailEnd type="none"/>
        </a:ln>
      </xdr:spPr>
      <xdr:txBody>
        <a:bodyPr vertOverflow="clip" wrap="square" anchor="ctr"/>
        <a:p>
          <a:pPr algn="ctr">
            <a:defRPr/>
          </a:pPr>
          <a:r>
            <a:rPr lang="en-US" cap="none" sz="900" b="1" i="0" u="none" baseline="0">
              <a:solidFill>
                <a:srgbClr val="003366"/>
              </a:solidFill>
              <a:latin typeface="Calibri"/>
              <a:ea typeface="Calibri"/>
              <a:cs typeface="Calibri"/>
            </a:rPr>
            <a:t>Ve sloupci C zvolte, </a:t>
          </a:r>
          <a:r>
            <a:rPr lang="en-US" cap="none" sz="900" b="0" i="0" u="none" baseline="0">
              <a:solidFill>
                <a:srgbClr val="003366"/>
              </a:solidFill>
              <a:latin typeface="Calibri"/>
              <a:ea typeface="Calibri"/>
              <a:cs typeface="Calibri"/>
            </a:rPr>
            <a:t>které položky chcete započítat do výsledku.</a:t>
          </a:r>
        </a:p>
      </xdr:txBody>
    </xdr:sp>
    <xdr:clientData/>
  </xdr:twoCellAnchor>
  <xdr:twoCellAnchor editAs="oneCell">
    <xdr:from>
      <xdr:col>1</xdr:col>
      <xdr:colOff>38100</xdr:colOff>
      <xdr:row>47</xdr:row>
      <xdr:rowOff>19050</xdr:rowOff>
    </xdr:from>
    <xdr:to>
      <xdr:col>11</xdr:col>
      <xdr:colOff>514350</xdr:colOff>
      <xdr:row>52</xdr:row>
      <xdr:rowOff>85725</xdr:rowOff>
    </xdr:to>
    <xdr:pic>
      <xdr:nvPicPr>
        <xdr:cNvPr id="3" name="Picture 582"/>
        <xdr:cNvPicPr preferRelativeResize="1">
          <a:picLocks noChangeAspect="1"/>
        </xdr:cNvPicPr>
      </xdr:nvPicPr>
      <xdr:blipFill>
        <a:blip r:embed="rId1"/>
        <a:stretch>
          <a:fillRect/>
        </a:stretch>
      </xdr:blipFill>
      <xdr:spPr>
        <a:xfrm>
          <a:off x="1771650" y="8486775"/>
          <a:ext cx="5715000" cy="8763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ytrematerialy.c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9"/>
  <sheetViews>
    <sheetView tabSelected="1" zoomScalePageLayoutView="0" workbookViewId="0" topLeftCell="A1">
      <pane ySplit="1" topLeftCell="A2" activePane="bottomLeft" state="frozen"/>
      <selection pane="topLeft" activeCell="A1" sqref="A1"/>
      <selection pane="bottomLeft" activeCell="H3" sqref="H3"/>
    </sheetView>
  </sheetViews>
  <sheetFormatPr defaultColWidth="9.140625" defaultRowHeight="15"/>
  <cols>
    <col min="1" max="1" width="26.00390625" style="3" customWidth="1"/>
    <col min="2" max="2" width="24.421875" style="3" customWidth="1"/>
    <col min="3" max="3" width="6.28125" style="15" customWidth="1"/>
    <col min="4" max="4" width="4.421875" style="3" customWidth="1"/>
    <col min="5" max="5" width="2.7109375" style="4" customWidth="1"/>
    <col min="6" max="6" width="8.00390625" style="3" customWidth="1"/>
    <col min="7" max="7" width="9.00390625" style="3" customWidth="1"/>
    <col min="8" max="8" width="6.57421875" style="3" customWidth="1"/>
    <col min="9" max="9" width="5.421875" style="3" customWidth="1"/>
    <col min="10" max="10" width="6.57421875" style="3" customWidth="1"/>
    <col min="11" max="11" width="5.140625" style="3" customWidth="1"/>
    <col min="12" max="12" width="7.8515625" style="3" customWidth="1"/>
    <col min="13" max="13" width="9.140625" style="3" customWidth="1"/>
    <col min="14" max="14" width="6.7109375" style="34" customWidth="1"/>
    <col min="15" max="15" width="10.8515625" style="3" customWidth="1"/>
    <col min="16" max="16" width="11.421875" style="3" customWidth="1"/>
    <col min="17" max="17" width="12.28125" style="3" customWidth="1"/>
    <col min="18" max="16384" width="9.140625" style="3" customWidth="1"/>
  </cols>
  <sheetData>
    <row r="1" spans="1:18" s="5" customFormat="1" ht="69" customHeight="1">
      <c r="A1" s="16" t="s">
        <v>14</v>
      </c>
      <c r="B1" s="17" t="s">
        <v>0</v>
      </c>
      <c r="C1" s="18" t="s">
        <v>23</v>
      </c>
      <c r="D1" s="25" t="s">
        <v>1</v>
      </c>
      <c r="E1" s="17" t="s">
        <v>2</v>
      </c>
      <c r="F1" s="19" t="s">
        <v>21</v>
      </c>
      <c r="G1" s="19" t="s">
        <v>22</v>
      </c>
      <c r="H1" s="20" t="s">
        <v>3</v>
      </c>
      <c r="I1" s="21" t="s">
        <v>4</v>
      </c>
      <c r="J1" s="22" t="s">
        <v>5</v>
      </c>
      <c r="K1" s="21" t="s">
        <v>6</v>
      </c>
      <c r="L1" s="22" t="s">
        <v>7</v>
      </c>
      <c r="M1" s="20" t="s">
        <v>8</v>
      </c>
      <c r="N1" s="23" t="s">
        <v>9</v>
      </c>
      <c r="O1" s="24" t="s">
        <v>10</v>
      </c>
      <c r="P1" s="24" t="s">
        <v>11</v>
      </c>
      <c r="Q1" s="24" t="s">
        <v>12</v>
      </c>
      <c r="R1" s="16"/>
    </row>
    <row r="2" spans="1:12" ht="12.75">
      <c r="A2" s="53" t="s">
        <v>49</v>
      </c>
      <c r="B2" s="53"/>
      <c r="F2" s="8"/>
      <c r="L2" s="35" t="s">
        <v>27</v>
      </c>
    </row>
    <row r="3" spans="1:18" ht="12.75">
      <c r="A3" s="60" t="s">
        <v>64</v>
      </c>
      <c r="B3" s="69" t="s">
        <v>65</v>
      </c>
      <c r="C3" s="36" t="s">
        <v>24</v>
      </c>
      <c r="D3" s="60">
        <v>5</v>
      </c>
      <c r="E3" s="38" t="s">
        <v>25</v>
      </c>
      <c r="F3" s="70">
        <v>161</v>
      </c>
      <c r="G3" s="64">
        <f>F3*D3</f>
        <v>805</v>
      </c>
      <c r="H3" s="71">
        <v>23</v>
      </c>
      <c r="I3" s="65"/>
      <c r="J3" s="41">
        <v>0.07</v>
      </c>
      <c r="K3" s="42">
        <f>CEILING(H3*J3/D3,1)</f>
        <v>1</v>
      </c>
      <c r="L3" s="43">
        <f>D3/J3*K3</f>
        <v>71.42857142857142</v>
      </c>
      <c r="M3" s="43">
        <f>IF(C3="ano",G3*K3/H3,"")</f>
        <v>35</v>
      </c>
      <c r="N3" s="37">
        <v>0</v>
      </c>
      <c r="O3" s="66">
        <f>G3*(1-N3)</f>
        <v>805</v>
      </c>
      <c r="P3" s="66">
        <f>IF(C3="ano",K3*O3,"")</f>
        <v>805</v>
      </c>
      <c r="Q3" s="66">
        <f>IF(C3="ano",P3*1.21,"")</f>
        <v>974.05</v>
      </c>
      <c r="R3" s="44"/>
    </row>
    <row r="4" spans="1:18" ht="12.75">
      <c r="A4" s="60" t="s">
        <v>64</v>
      </c>
      <c r="B4" s="69" t="s">
        <v>66</v>
      </c>
      <c r="C4" s="36" t="s">
        <v>32</v>
      </c>
      <c r="D4" s="60">
        <v>10</v>
      </c>
      <c r="E4" s="38" t="s">
        <v>25</v>
      </c>
      <c r="F4" s="70">
        <v>140</v>
      </c>
      <c r="G4" s="64">
        <f>F4*D4</f>
        <v>1400</v>
      </c>
      <c r="H4" s="49">
        <f>$H$3</f>
        <v>23</v>
      </c>
      <c r="I4" s="65"/>
      <c r="J4" s="41">
        <v>0.07</v>
      </c>
      <c r="K4" s="42">
        <f>CEILING(H4*J4/D4,1)</f>
        <v>1</v>
      </c>
      <c r="L4" s="43">
        <f>D4/J4*K4</f>
        <v>142.85714285714283</v>
      </c>
      <c r="M4" s="43">
        <f>IF(C4="ano",G4*K4/H4,"")</f>
      </c>
      <c r="N4" s="37">
        <f>$N$3</f>
        <v>0</v>
      </c>
      <c r="O4" s="66">
        <f>G4*(1-N4)</f>
        <v>1400</v>
      </c>
      <c r="P4" s="66">
        <f>IF(C4="ano",K4*O4,"")</f>
      </c>
      <c r="Q4" s="66">
        <f>IF(C4="ano",P4*1.21,"")</f>
      </c>
      <c r="R4" s="44"/>
    </row>
    <row r="5" spans="1:18" ht="24">
      <c r="A5" s="60" t="s">
        <v>62</v>
      </c>
      <c r="B5" s="68" t="s">
        <v>63</v>
      </c>
      <c r="C5" s="36" t="s">
        <v>24</v>
      </c>
      <c r="D5" s="61">
        <v>25</v>
      </c>
      <c r="E5" s="62" t="s">
        <v>25</v>
      </c>
      <c r="F5" s="63">
        <v>24.5</v>
      </c>
      <c r="G5" s="64">
        <v>612.5</v>
      </c>
      <c r="H5" s="49">
        <f>$H$3</f>
        <v>23</v>
      </c>
      <c r="I5" s="71">
        <v>4</v>
      </c>
      <c r="J5" s="41">
        <v>1.8</v>
      </c>
      <c r="K5" s="42">
        <f>CEILING(H5*I5*J5/D5,1)</f>
        <v>7</v>
      </c>
      <c r="L5" s="43">
        <f>D5/J5*K5/I5</f>
        <v>24.305555555555557</v>
      </c>
      <c r="M5" s="43">
        <f>IF(C5="ano",G5*K5/H5,"")</f>
        <v>186.41304347826087</v>
      </c>
      <c r="N5" s="37">
        <f>$N$3</f>
        <v>0</v>
      </c>
      <c r="O5" s="66">
        <f>G5*(1-N5)</f>
        <v>612.5</v>
      </c>
      <c r="P5" s="66">
        <f>IF(C5="ano",K5*O5,"")</f>
        <v>4287.5</v>
      </c>
      <c r="Q5" s="66">
        <f>IF(C5="ano",P5*1.21,"")</f>
        <v>5187.875</v>
      </c>
      <c r="R5" s="44"/>
    </row>
    <row r="6" spans="1:18" ht="12.75">
      <c r="A6" s="47" t="s">
        <v>28</v>
      </c>
      <c r="B6" s="40" t="s">
        <v>29</v>
      </c>
      <c r="C6" s="36" t="s">
        <v>32</v>
      </c>
      <c r="D6" s="47">
        <v>10</v>
      </c>
      <c r="E6" s="38" t="s">
        <v>25</v>
      </c>
      <c r="F6" s="54">
        <v>396</v>
      </c>
      <c r="G6" s="48">
        <f>F6*D6</f>
        <v>3960</v>
      </c>
      <c r="H6" s="49">
        <f>$H$3</f>
        <v>23</v>
      </c>
      <c r="I6" s="49"/>
      <c r="J6" s="41">
        <v>0.4</v>
      </c>
      <c r="K6" s="42">
        <f>CEILING(H6*J6/D6,1)</f>
        <v>1</v>
      </c>
      <c r="L6" s="43">
        <f>D6/J6*K6</f>
        <v>25</v>
      </c>
      <c r="M6" s="43">
        <f>IF(C6="ano",G6*K6/H6,"")</f>
      </c>
      <c r="N6" s="37">
        <v>0</v>
      </c>
      <c r="O6" s="50">
        <f>G6*(1-N6)</f>
        <v>3960</v>
      </c>
      <c r="P6" s="50">
        <f>IF(C6="ano",K6*O6,"")</f>
      </c>
      <c r="Q6" s="50">
        <f>IF(C6="ano",P6*1.21,"")</f>
      </c>
      <c r="R6" s="44"/>
    </row>
    <row r="7" spans="1:18" ht="12.75" customHeight="1">
      <c r="A7" s="47" t="s">
        <v>28</v>
      </c>
      <c r="B7" s="40" t="s">
        <v>29</v>
      </c>
      <c r="C7" s="36" t="s">
        <v>32</v>
      </c>
      <c r="D7" s="47">
        <v>25</v>
      </c>
      <c r="E7" s="38" t="s">
        <v>25</v>
      </c>
      <c r="F7" s="54">
        <v>372</v>
      </c>
      <c r="G7" s="48">
        <f aca="true" t="shared" si="0" ref="G7:G16">F7*D7</f>
        <v>9300</v>
      </c>
      <c r="H7" s="49">
        <f>$H$3</f>
        <v>23</v>
      </c>
      <c r="I7" s="49"/>
      <c r="J7" s="41">
        <v>0.4</v>
      </c>
      <c r="K7" s="42">
        <f aca="true" t="shared" si="1" ref="K7:K14">CEILING(H7*J7/D7,1)</f>
        <v>1</v>
      </c>
      <c r="L7" s="43">
        <f aca="true" t="shared" si="2" ref="L7:L14">D7/J7*K7</f>
        <v>62.5</v>
      </c>
      <c r="M7" s="43">
        <f aca="true" t="shared" si="3" ref="M7:M14">IF(C7="ano",G7*K7/H7,"")</f>
      </c>
      <c r="N7" s="37">
        <f>$N$3</f>
        <v>0</v>
      </c>
      <c r="O7" s="50">
        <f aca="true" t="shared" si="4" ref="O7:O16">G7*(1-N7)</f>
        <v>9300</v>
      </c>
      <c r="P7" s="50">
        <f aca="true" t="shared" si="5" ref="P7:P16">IF(C7="ano",K7*O7,"")</f>
      </c>
      <c r="Q7" s="50">
        <f aca="true" t="shared" si="6" ref="Q7:Q16">IF(C7="ano",P7*1.21,"")</f>
      </c>
      <c r="R7" s="44"/>
    </row>
    <row r="8" spans="1:18" ht="12.75" customHeight="1">
      <c r="A8" s="47" t="s">
        <v>30</v>
      </c>
      <c r="B8" s="40" t="s">
        <v>35</v>
      </c>
      <c r="C8" s="36" t="s">
        <v>24</v>
      </c>
      <c r="D8" s="51">
        <v>6</v>
      </c>
      <c r="E8" s="52" t="s">
        <v>25</v>
      </c>
      <c r="F8" s="54">
        <v>280</v>
      </c>
      <c r="G8" s="48">
        <f>F8*D8</f>
        <v>1680</v>
      </c>
      <c r="H8" s="49">
        <f aca="true" t="shared" si="7" ref="H8:H14">$H$3</f>
        <v>23</v>
      </c>
      <c r="I8" s="49"/>
      <c r="J8" s="41">
        <v>0.5</v>
      </c>
      <c r="K8" s="42">
        <f t="shared" si="1"/>
        <v>2</v>
      </c>
      <c r="L8" s="43">
        <f t="shared" si="2"/>
        <v>24</v>
      </c>
      <c r="M8" s="43">
        <f>IF(C8="ano",G8*K8/H8,"")</f>
        <v>146.08695652173913</v>
      </c>
      <c r="N8" s="37">
        <f aca="true" t="shared" si="8" ref="N8:N16">$N$3</f>
        <v>0</v>
      </c>
      <c r="O8" s="50">
        <f>G8*(1-N8)</f>
        <v>1680</v>
      </c>
      <c r="P8" s="50">
        <f>IF(C8="ano",K8*O8,"")</f>
        <v>3360</v>
      </c>
      <c r="Q8" s="50">
        <f>IF(C8="ano",P8*1.21,"")</f>
        <v>4065.6</v>
      </c>
      <c r="R8" s="44"/>
    </row>
    <row r="9" spans="1:18" ht="12.75" customHeight="1">
      <c r="A9" s="47" t="s">
        <v>30</v>
      </c>
      <c r="B9" s="40" t="s">
        <v>35</v>
      </c>
      <c r="C9" s="36" t="s">
        <v>32</v>
      </c>
      <c r="D9" s="51">
        <v>18</v>
      </c>
      <c r="E9" s="52" t="s">
        <v>25</v>
      </c>
      <c r="F9" s="54">
        <v>275</v>
      </c>
      <c r="G9" s="48">
        <f>F9*D9</f>
        <v>4950</v>
      </c>
      <c r="H9" s="49">
        <f t="shared" si="7"/>
        <v>23</v>
      </c>
      <c r="I9" s="49"/>
      <c r="J9" s="41">
        <v>0.3</v>
      </c>
      <c r="K9" s="42">
        <f t="shared" si="1"/>
        <v>1</v>
      </c>
      <c r="L9" s="43">
        <f t="shared" si="2"/>
        <v>60</v>
      </c>
      <c r="M9" s="43">
        <f>IF(C9="ano",G9*K9/H9,"")</f>
      </c>
      <c r="N9" s="37">
        <f t="shared" si="8"/>
        <v>0</v>
      </c>
      <c r="O9" s="50">
        <f>G9*(1-N9)</f>
        <v>4950</v>
      </c>
      <c r="P9" s="50">
        <f>IF(C9="ano",K9*O9,"")</f>
      </c>
      <c r="Q9" s="50">
        <f>IF(C9="ano",P9*1.21,"")</f>
      </c>
      <c r="R9" s="44"/>
    </row>
    <row r="10" spans="1:18" ht="12.75" customHeight="1">
      <c r="A10" s="47" t="s">
        <v>30</v>
      </c>
      <c r="B10" s="40" t="s">
        <v>34</v>
      </c>
      <c r="C10" s="36" t="s">
        <v>32</v>
      </c>
      <c r="D10" s="51">
        <v>6</v>
      </c>
      <c r="E10" s="52" t="s">
        <v>25</v>
      </c>
      <c r="F10" s="55">
        <v>388</v>
      </c>
      <c r="G10" s="48">
        <f t="shared" si="0"/>
        <v>2328</v>
      </c>
      <c r="H10" s="49">
        <f t="shared" si="7"/>
        <v>23</v>
      </c>
      <c r="I10" s="49"/>
      <c r="J10" s="41">
        <v>0.3</v>
      </c>
      <c r="K10" s="42">
        <f t="shared" si="1"/>
        <v>2</v>
      </c>
      <c r="L10" s="43">
        <f t="shared" si="2"/>
        <v>40</v>
      </c>
      <c r="M10" s="43">
        <f t="shared" si="3"/>
      </c>
      <c r="N10" s="37">
        <f t="shared" si="8"/>
        <v>0</v>
      </c>
      <c r="O10" s="50">
        <f t="shared" si="4"/>
        <v>2328</v>
      </c>
      <c r="P10" s="50">
        <f t="shared" si="5"/>
      </c>
      <c r="Q10" s="50">
        <f t="shared" si="6"/>
      </c>
      <c r="R10" s="44"/>
    </row>
    <row r="11" spans="1:18" ht="12.75" customHeight="1">
      <c r="A11" s="47" t="s">
        <v>30</v>
      </c>
      <c r="B11" s="40" t="s">
        <v>34</v>
      </c>
      <c r="C11" s="36" t="s">
        <v>32</v>
      </c>
      <c r="D11" s="51">
        <v>18</v>
      </c>
      <c r="E11" s="52" t="s">
        <v>25</v>
      </c>
      <c r="F11" s="55">
        <v>280</v>
      </c>
      <c r="G11" s="48">
        <f t="shared" si="0"/>
        <v>5040</v>
      </c>
      <c r="H11" s="49">
        <f t="shared" si="7"/>
        <v>23</v>
      </c>
      <c r="I11" s="49"/>
      <c r="J11" s="41">
        <v>0.3</v>
      </c>
      <c r="K11" s="42">
        <f t="shared" si="1"/>
        <v>1</v>
      </c>
      <c r="L11" s="43">
        <f t="shared" si="2"/>
        <v>60</v>
      </c>
      <c r="M11" s="43">
        <f t="shared" si="3"/>
      </c>
      <c r="N11" s="37">
        <f t="shared" si="8"/>
        <v>0</v>
      </c>
      <c r="O11" s="50">
        <f t="shared" si="4"/>
        <v>5040</v>
      </c>
      <c r="P11" s="50">
        <f t="shared" si="5"/>
      </c>
      <c r="Q11" s="50">
        <f t="shared" si="6"/>
      </c>
      <c r="R11" s="44"/>
    </row>
    <row r="12" spans="1:18" ht="12.75" customHeight="1">
      <c r="A12" s="47" t="s">
        <v>30</v>
      </c>
      <c r="B12" s="40" t="s">
        <v>36</v>
      </c>
      <c r="C12" s="36" t="s">
        <v>32</v>
      </c>
      <c r="D12" s="51">
        <v>6</v>
      </c>
      <c r="E12" s="52" t="s">
        <v>25</v>
      </c>
      <c r="F12" s="55">
        <v>459</v>
      </c>
      <c r="G12" s="48">
        <f t="shared" si="0"/>
        <v>2754</v>
      </c>
      <c r="H12" s="49">
        <f t="shared" si="7"/>
        <v>23</v>
      </c>
      <c r="I12" s="49"/>
      <c r="J12" s="41">
        <v>0.3</v>
      </c>
      <c r="K12" s="42">
        <f t="shared" si="1"/>
        <v>2</v>
      </c>
      <c r="L12" s="43">
        <f t="shared" si="2"/>
        <v>40</v>
      </c>
      <c r="M12" s="43">
        <f t="shared" si="3"/>
      </c>
      <c r="N12" s="37">
        <f t="shared" si="8"/>
        <v>0</v>
      </c>
      <c r="O12" s="50">
        <f t="shared" si="4"/>
        <v>2754</v>
      </c>
      <c r="P12" s="50">
        <f t="shared" si="5"/>
      </c>
      <c r="Q12" s="50">
        <f t="shared" si="6"/>
      </c>
      <c r="R12" s="44"/>
    </row>
    <row r="13" spans="1:18" ht="12.75">
      <c r="A13" s="47" t="s">
        <v>30</v>
      </c>
      <c r="B13" s="40" t="s">
        <v>36</v>
      </c>
      <c r="C13" s="36" t="s">
        <v>32</v>
      </c>
      <c r="D13" s="51">
        <v>18</v>
      </c>
      <c r="E13" s="52" t="s">
        <v>25</v>
      </c>
      <c r="F13" s="55">
        <v>322</v>
      </c>
      <c r="G13" s="48">
        <f t="shared" si="0"/>
        <v>5796</v>
      </c>
      <c r="H13" s="49">
        <f t="shared" si="7"/>
        <v>23</v>
      </c>
      <c r="I13" s="49"/>
      <c r="J13" s="41">
        <v>0.3</v>
      </c>
      <c r="K13" s="42">
        <f t="shared" si="1"/>
        <v>1</v>
      </c>
      <c r="L13" s="43">
        <f t="shared" si="2"/>
        <v>60</v>
      </c>
      <c r="M13" s="43">
        <f t="shared" si="3"/>
      </c>
      <c r="N13" s="37">
        <f t="shared" si="8"/>
        <v>0</v>
      </c>
      <c r="O13" s="50">
        <f t="shared" si="4"/>
        <v>5796</v>
      </c>
      <c r="P13" s="50">
        <f t="shared" si="5"/>
      </c>
      <c r="Q13" s="50">
        <f t="shared" si="6"/>
      </c>
      <c r="R13" s="44"/>
    </row>
    <row r="14" spans="1:18" ht="12.75">
      <c r="A14" s="47" t="s">
        <v>37</v>
      </c>
      <c r="B14" s="56" t="s">
        <v>38</v>
      </c>
      <c r="C14" s="36" t="s">
        <v>32</v>
      </c>
      <c r="D14" s="51">
        <v>10</v>
      </c>
      <c r="E14" s="52" t="s">
        <v>25</v>
      </c>
      <c r="F14" s="54">
        <v>1354</v>
      </c>
      <c r="G14" s="48">
        <f t="shared" si="0"/>
        <v>13540</v>
      </c>
      <c r="H14" s="49">
        <f t="shared" si="7"/>
        <v>23</v>
      </c>
      <c r="I14" s="49"/>
      <c r="J14" s="41">
        <v>0.1</v>
      </c>
      <c r="K14" s="42">
        <f t="shared" si="1"/>
        <v>1</v>
      </c>
      <c r="L14" s="43">
        <f t="shared" si="2"/>
        <v>100</v>
      </c>
      <c r="M14" s="43">
        <f t="shared" si="3"/>
      </c>
      <c r="N14" s="37">
        <f t="shared" si="8"/>
        <v>0</v>
      </c>
      <c r="O14" s="50">
        <f t="shared" si="4"/>
        <v>13540</v>
      </c>
      <c r="P14" s="50">
        <f t="shared" si="5"/>
      </c>
      <c r="Q14" s="50">
        <f t="shared" si="6"/>
      </c>
      <c r="R14" s="44"/>
    </row>
    <row r="15" spans="1:18" ht="12.75">
      <c r="A15" s="47" t="s">
        <v>39</v>
      </c>
      <c r="B15" s="40" t="s">
        <v>40</v>
      </c>
      <c r="C15" s="36" t="s">
        <v>32</v>
      </c>
      <c r="D15" s="47">
        <v>1</v>
      </c>
      <c r="E15" s="38" t="s">
        <v>41</v>
      </c>
      <c r="F15" s="54">
        <v>169.9</v>
      </c>
      <c r="G15" s="48">
        <f t="shared" si="0"/>
        <v>169.9</v>
      </c>
      <c r="H15" s="49"/>
      <c r="I15" s="49"/>
      <c r="J15" s="57"/>
      <c r="K15" s="58">
        <v>6</v>
      </c>
      <c r="L15" s="50"/>
      <c r="M15" s="43"/>
      <c r="N15" s="37">
        <f t="shared" si="8"/>
        <v>0</v>
      </c>
      <c r="O15" s="50">
        <f t="shared" si="4"/>
        <v>169.9</v>
      </c>
      <c r="P15" s="50">
        <f t="shared" si="5"/>
      </c>
      <c r="Q15" s="50">
        <f t="shared" si="6"/>
      </c>
      <c r="R15" s="44"/>
    </row>
    <row r="16" spans="1:18" s="39" customFormat="1" ht="12.75" customHeight="1" thickBot="1">
      <c r="A16" s="47" t="s">
        <v>39</v>
      </c>
      <c r="B16" s="40" t="s">
        <v>42</v>
      </c>
      <c r="C16" s="36" t="s">
        <v>32</v>
      </c>
      <c r="D16" s="47">
        <v>1</v>
      </c>
      <c r="E16" s="38" t="s">
        <v>41</v>
      </c>
      <c r="F16" s="54">
        <v>249</v>
      </c>
      <c r="G16" s="48">
        <f t="shared" si="0"/>
        <v>249</v>
      </c>
      <c r="H16" s="49"/>
      <c r="I16" s="49"/>
      <c r="J16" s="57"/>
      <c r="K16" s="58">
        <v>3</v>
      </c>
      <c r="L16" s="50"/>
      <c r="M16" s="43"/>
      <c r="N16" s="37">
        <f t="shared" si="8"/>
        <v>0</v>
      </c>
      <c r="O16" s="50">
        <f t="shared" si="4"/>
        <v>249</v>
      </c>
      <c r="P16" s="50">
        <f t="shared" si="5"/>
      </c>
      <c r="Q16" s="50">
        <f t="shared" si="6"/>
      </c>
      <c r="R16" s="44"/>
    </row>
    <row r="17" spans="2:17" ht="12.75" customHeight="1" thickBot="1">
      <c r="B17" s="26"/>
      <c r="C17" s="31"/>
      <c r="D17" s="27"/>
      <c r="E17" s="28"/>
      <c r="F17" s="29"/>
      <c r="G17" s="30"/>
      <c r="H17" s="6"/>
      <c r="I17" s="1"/>
      <c r="J17" s="7"/>
      <c r="K17" s="1"/>
      <c r="L17" s="2"/>
      <c r="M17" s="2"/>
      <c r="N17" s="13"/>
      <c r="O17" s="9" t="s">
        <v>13</v>
      </c>
      <c r="P17" s="10">
        <f>SUM(P3:P16)</f>
        <v>8452.5</v>
      </c>
      <c r="Q17" s="11">
        <f>SUM(Q3:Q16)</f>
        <v>10227.525</v>
      </c>
    </row>
    <row r="18" spans="1:18" ht="12.75" customHeight="1">
      <c r="A18" s="53" t="s">
        <v>50</v>
      </c>
      <c r="B18" s="53"/>
      <c r="C18" s="31"/>
      <c r="D18" s="27"/>
      <c r="E18" s="28"/>
      <c r="F18" s="29"/>
      <c r="G18" s="30"/>
      <c r="H18" s="6"/>
      <c r="I18" s="1"/>
      <c r="J18" s="7"/>
      <c r="K18" s="1"/>
      <c r="L18" s="2"/>
      <c r="M18" s="2"/>
      <c r="N18" s="13"/>
      <c r="O18" s="13"/>
      <c r="P18" s="13"/>
      <c r="Q18" s="13"/>
      <c r="R18" s="13"/>
    </row>
    <row r="19" spans="1:18" ht="12.75" customHeight="1">
      <c r="A19" s="60" t="s">
        <v>64</v>
      </c>
      <c r="B19" s="69" t="s">
        <v>65</v>
      </c>
      <c r="C19" s="36" t="s">
        <v>24</v>
      </c>
      <c r="D19" s="60">
        <v>5</v>
      </c>
      <c r="E19" s="38" t="s">
        <v>25</v>
      </c>
      <c r="F19" s="70">
        <v>161</v>
      </c>
      <c r="G19" s="64">
        <f>F19*D19</f>
        <v>805</v>
      </c>
      <c r="H19" s="49">
        <f>$H$3</f>
        <v>23</v>
      </c>
      <c r="I19" s="65"/>
      <c r="J19" s="41">
        <v>0.07</v>
      </c>
      <c r="K19" s="42">
        <f>CEILING(H19*J19/D19,1)</f>
        <v>1</v>
      </c>
      <c r="L19" s="43">
        <f>D19/J19*K19</f>
        <v>71.42857142857142</v>
      </c>
      <c r="M19" s="43">
        <f>IF(C19="ano",G19*K19/H19,"")</f>
        <v>35</v>
      </c>
      <c r="N19" s="37">
        <v>0</v>
      </c>
      <c r="O19" s="66">
        <f>G19*(1-N19)</f>
        <v>805</v>
      </c>
      <c r="P19" s="66">
        <f>IF(C19="ano",K19*O19,"")</f>
        <v>805</v>
      </c>
      <c r="Q19" s="66">
        <f>IF(C19="ano",P19*1.21,"")</f>
        <v>974.05</v>
      </c>
      <c r="R19" s="13"/>
    </row>
    <row r="20" spans="1:18" ht="12.75" customHeight="1">
      <c r="A20" s="60" t="s">
        <v>64</v>
      </c>
      <c r="B20" s="69" t="s">
        <v>66</v>
      </c>
      <c r="C20" s="36" t="s">
        <v>32</v>
      </c>
      <c r="D20" s="60">
        <v>10</v>
      </c>
      <c r="E20" s="38" t="s">
        <v>25</v>
      </c>
      <c r="F20" s="70">
        <v>140</v>
      </c>
      <c r="G20" s="64">
        <f>F20*D20</f>
        <v>1400</v>
      </c>
      <c r="H20" s="49">
        <f>$H$3</f>
        <v>23</v>
      </c>
      <c r="I20" s="65"/>
      <c r="J20" s="41">
        <v>0.07</v>
      </c>
      <c r="K20" s="42">
        <f>CEILING(H20*J20/D20,1)</f>
        <v>1</v>
      </c>
      <c r="L20" s="43">
        <f>D20/J20*K20</f>
        <v>142.85714285714283</v>
      </c>
      <c r="M20" s="43">
        <f>IF(C20="ano",G20*K20/H20,"")</f>
      </c>
      <c r="N20" s="37">
        <f>$N$3</f>
        <v>0</v>
      </c>
      <c r="O20" s="66">
        <f>G20*(1-N20)</f>
        <v>1400</v>
      </c>
      <c r="P20" s="66">
        <f>IF(C20="ano",K20*O20,"")</f>
      </c>
      <c r="Q20" s="66">
        <f>IF(C20="ano",P20*1.21,"")</f>
      </c>
      <c r="R20" s="13"/>
    </row>
    <row r="21" spans="1:18" ht="12.75" customHeight="1">
      <c r="A21" s="60" t="s">
        <v>62</v>
      </c>
      <c r="B21" s="68" t="s">
        <v>63</v>
      </c>
      <c r="C21" s="36" t="s">
        <v>24</v>
      </c>
      <c r="D21" s="61">
        <v>25</v>
      </c>
      <c r="E21" s="62" t="s">
        <v>25</v>
      </c>
      <c r="F21" s="63">
        <v>24.5</v>
      </c>
      <c r="G21" s="64">
        <v>612.5</v>
      </c>
      <c r="H21" s="49">
        <f>$H$3</f>
        <v>23</v>
      </c>
      <c r="I21" s="65">
        <f>I5</f>
        <v>4</v>
      </c>
      <c r="J21" s="41">
        <v>1.8</v>
      </c>
      <c r="K21" s="42">
        <f>CEILING(H21*I21*J21/D21,1)</f>
        <v>7</v>
      </c>
      <c r="L21" s="43">
        <f>D21/J21*K21/I21</f>
        <v>24.305555555555557</v>
      </c>
      <c r="M21" s="43">
        <f>IF(C21="ano",G21*K21/H21,"")</f>
        <v>186.41304347826087</v>
      </c>
      <c r="N21" s="37">
        <f>$N$3</f>
        <v>0</v>
      </c>
      <c r="O21" s="66">
        <f>G21*(1-N21)</f>
        <v>612.5</v>
      </c>
      <c r="P21" s="66">
        <f>IF(C21="ano",K21*O21,"")</f>
        <v>4287.5</v>
      </c>
      <c r="Q21" s="66">
        <f>IF(C21="ano",P21*1.21,"")</f>
        <v>5187.875</v>
      </c>
      <c r="R21" s="13"/>
    </row>
    <row r="22" spans="1:18" ht="12.75" customHeight="1">
      <c r="A22" s="47" t="s">
        <v>28</v>
      </c>
      <c r="B22" s="40" t="s">
        <v>29</v>
      </c>
      <c r="C22" s="36" t="str">
        <f>C6</f>
        <v>NE</v>
      </c>
      <c r="D22" s="47">
        <v>10</v>
      </c>
      <c r="E22" s="38" t="s">
        <v>25</v>
      </c>
      <c r="F22" s="54">
        <v>396</v>
      </c>
      <c r="G22" s="48">
        <f>F22*D22</f>
        <v>3960</v>
      </c>
      <c r="H22" s="49">
        <f>H6</f>
        <v>23</v>
      </c>
      <c r="I22" s="49"/>
      <c r="J22" s="41">
        <v>0.4</v>
      </c>
      <c r="K22" s="42">
        <f>CEILING(H22*J22/D22,1)</f>
        <v>1</v>
      </c>
      <c r="L22" s="43">
        <f>D22/J22*K22</f>
        <v>25</v>
      </c>
      <c r="M22" s="43">
        <f>IF(C22="ano",G22*K22/H22,"")</f>
      </c>
      <c r="N22" s="37">
        <f aca="true" t="shared" si="9" ref="N19:N32">$N$3</f>
        <v>0</v>
      </c>
      <c r="O22" s="50">
        <f>G22*(1-N22)</f>
        <v>3960</v>
      </c>
      <c r="P22" s="50">
        <f>IF(C22="ano",K22*O22,"")</f>
      </c>
      <c r="Q22" s="50">
        <f>IF(C22="ano",P22*1.21,"")</f>
      </c>
      <c r="R22" s="13"/>
    </row>
    <row r="23" spans="1:18" ht="12.75" customHeight="1">
      <c r="A23" s="47" t="s">
        <v>28</v>
      </c>
      <c r="B23" s="40" t="s">
        <v>29</v>
      </c>
      <c r="C23" s="36" t="str">
        <f aca="true" t="shared" si="10" ref="C23:C31">C7</f>
        <v>NE</v>
      </c>
      <c r="D23" s="47">
        <v>25</v>
      </c>
      <c r="E23" s="38" t="s">
        <v>25</v>
      </c>
      <c r="F23" s="54">
        <v>372</v>
      </c>
      <c r="G23" s="48">
        <f aca="true" t="shared" si="11" ref="G19:G32">F23*D23</f>
        <v>9300</v>
      </c>
      <c r="H23" s="49">
        <f aca="true" t="shared" si="12" ref="H23:H30">H7</f>
        <v>23</v>
      </c>
      <c r="I23" s="49"/>
      <c r="J23" s="41">
        <v>0.4</v>
      </c>
      <c r="K23" s="42">
        <f aca="true" t="shared" si="13" ref="K19:K30">CEILING(H23*J23/D23,1)</f>
        <v>1</v>
      </c>
      <c r="L23" s="43">
        <f aca="true" t="shared" si="14" ref="L19:L30">D23/J23*K23</f>
        <v>62.5</v>
      </c>
      <c r="M23" s="43">
        <f aca="true" t="shared" si="15" ref="M19:M30">IF(C23="ano",G23*K23/H23,"")</f>
      </c>
      <c r="N23" s="37">
        <f t="shared" si="9"/>
        <v>0</v>
      </c>
      <c r="O23" s="50">
        <f aca="true" t="shared" si="16" ref="O19:O32">G23*(1-N23)</f>
        <v>9300</v>
      </c>
      <c r="P23" s="50">
        <f aca="true" t="shared" si="17" ref="P19:P32">IF(C23="ano",K23*O23,"")</f>
      </c>
      <c r="Q23" s="50">
        <f aca="true" t="shared" si="18" ref="Q19:Q32">IF(C23="ano",P23*1.21,"")</f>
      </c>
      <c r="R23" s="13"/>
    </row>
    <row r="24" spans="1:18" ht="12.75" customHeight="1">
      <c r="A24" s="47" t="s">
        <v>30</v>
      </c>
      <c r="B24" s="40" t="s">
        <v>31</v>
      </c>
      <c r="C24" s="36" t="s">
        <v>24</v>
      </c>
      <c r="D24" s="51">
        <v>10</v>
      </c>
      <c r="E24" s="52" t="s">
        <v>25</v>
      </c>
      <c r="F24" s="54">
        <v>381</v>
      </c>
      <c r="G24" s="48">
        <f>F24*D24</f>
        <v>3810</v>
      </c>
      <c r="H24" s="49">
        <f t="shared" si="12"/>
        <v>23</v>
      </c>
      <c r="I24" s="49"/>
      <c r="J24" s="41">
        <v>0.5</v>
      </c>
      <c r="K24" s="42">
        <f t="shared" si="13"/>
        <v>2</v>
      </c>
      <c r="L24" s="43">
        <f t="shared" si="14"/>
        <v>40</v>
      </c>
      <c r="M24" s="43">
        <f>IF(C24="ano",G24*K24/H24,"")</f>
        <v>331.30434782608694</v>
      </c>
      <c r="N24" s="37">
        <f t="shared" si="9"/>
        <v>0</v>
      </c>
      <c r="O24" s="50">
        <f>G24*(1-N24)</f>
        <v>3810</v>
      </c>
      <c r="P24" s="50">
        <f>IF(C24="ano",K24*O24,"")</f>
        <v>7620</v>
      </c>
      <c r="Q24" s="50">
        <f>IF(C24="ano",P24*1.21,"")</f>
        <v>9220.199999999999</v>
      </c>
      <c r="R24" s="13"/>
    </row>
    <row r="25" spans="1:18" ht="12.75" customHeight="1">
      <c r="A25" s="47" t="s">
        <v>30</v>
      </c>
      <c r="B25" s="40" t="s">
        <v>31</v>
      </c>
      <c r="C25" s="36" t="str">
        <f t="shared" si="10"/>
        <v>NE</v>
      </c>
      <c r="D25" s="51">
        <v>30</v>
      </c>
      <c r="E25" s="52" t="s">
        <v>25</v>
      </c>
      <c r="F25" s="54">
        <v>275</v>
      </c>
      <c r="G25" s="48">
        <f>F25*D25</f>
        <v>8250</v>
      </c>
      <c r="H25" s="49">
        <f t="shared" si="12"/>
        <v>23</v>
      </c>
      <c r="I25" s="49"/>
      <c r="J25" s="41">
        <v>0.5</v>
      </c>
      <c r="K25" s="42">
        <f t="shared" si="13"/>
        <v>1</v>
      </c>
      <c r="L25" s="43">
        <f t="shared" si="14"/>
        <v>60</v>
      </c>
      <c r="M25" s="43">
        <f>IF(C25="ano",G25*K25/H25,"")</f>
      </c>
      <c r="N25" s="37">
        <f t="shared" si="9"/>
        <v>0</v>
      </c>
      <c r="O25" s="50">
        <f>G25*(1-N25)</f>
        <v>8250</v>
      </c>
      <c r="P25" s="50">
        <f>IF(C25="ano",K25*O25,"")</f>
      </c>
      <c r="Q25" s="50">
        <f>IF(C25="ano",P25*1.21,"")</f>
      </c>
      <c r="R25" s="13"/>
    </row>
    <row r="26" spans="1:18" ht="12.75" customHeight="1">
      <c r="A26" s="47" t="s">
        <v>30</v>
      </c>
      <c r="B26" s="40" t="s">
        <v>43</v>
      </c>
      <c r="C26" s="36" t="str">
        <f t="shared" si="10"/>
        <v>NE</v>
      </c>
      <c r="D26" s="51">
        <v>10</v>
      </c>
      <c r="E26" s="52" t="s">
        <v>25</v>
      </c>
      <c r="F26" s="54">
        <v>376</v>
      </c>
      <c r="G26" s="48">
        <f t="shared" si="11"/>
        <v>3760</v>
      </c>
      <c r="H26" s="49">
        <f t="shared" si="12"/>
        <v>23</v>
      </c>
      <c r="I26" s="49"/>
      <c r="J26" s="41">
        <v>0.5</v>
      </c>
      <c r="K26" s="42">
        <f t="shared" si="13"/>
        <v>2</v>
      </c>
      <c r="L26" s="43">
        <f t="shared" si="14"/>
        <v>40</v>
      </c>
      <c r="M26" s="43">
        <f t="shared" si="15"/>
      </c>
      <c r="N26" s="37">
        <f t="shared" si="9"/>
        <v>0</v>
      </c>
      <c r="O26" s="50">
        <f t="shared" si="16"/>
        <v>3760</v>
      </c>
      <c r="P26" s="50">
        <f t="shared" si="17"/>
      </c>
      <c r="Q26" s="50">
        <f t="shared" si="18"/>
      </c>
      <c r="R26" s="13"/>
    </row>
    <row r="27" spans="1:18" ht="12.75" customHeight="1">
      <c r="A27" s="47" t="s">
        <v>30</v>
      </c>
      <c r="B27" s="40" t="s">
        <v>43</v>
      </c>
      <c r="C27" s="36" t="str">
        <f t="shared" si="10"/>
        <v>NE</v>
      </c>
      <c r="D27" s="51">
        <v>30</v>
      </c>
      <c r="E27" s="52" t="s">
        <v>25</v>
      </c>
      <c r="F27" s="54">
        <v>307</v>
      </c>
      <c r="G27" s="48">
        <f t="shared" si="11"/>
        <v>9210</v>
      </c>
      <c r="H27" s="49">
        <f t="shared" si="12"/>
        <v>23</v>
      </c>
      <c r="I27" s="49"/>
      <c r="J27" s="41">
        <v>0.5</v>
      </c>
      <c r="K27" s="42">
        <f t="shared" si="13"/>
        <v>1</v>
      </c>
      <c r="L27" s="43">
        <f t="shared" si="14"/>
        <v>60</v>
      </c>
      <c r="M27" s="43">
        <f t="shared" si="15"/>
      </c>
      <c r="N27" s="37">
        <f t="shared" si="9"/>
        <v>0</v>
      </c>
      <c r="O27" s="50">
        <f t="shared" si="16"/>
        <v>9210</v>
      </c>
      <c r="P27" s="50">
        <f t="shared" si="17"/>
      </c>
      <c r="Q27" s="50">
        <f t="shared" si="18"/>
      </c>
      <c r="R27" s="13"/>
    </row>
    <row r="28" spans="1:18" ht="12.75" customHeight="1">
      <c r="A28" s="47" t="s">
        <v>30</v>
      </c>
      <c r="B28" s="40" t="s">
        <v>44</v>
      </c>
      <c r="C28" s="36" t="str">
        <f t="shared" si="10"/>
        <v>NE</v>
      </c>
      <c r="D28" s="51">
        <v>10</v>
      </c>
      <c r="E28" s="52" t="s">
        <v>25</v>
      </c>
      <c r="F28" s="55">
        <v>426</v>
      </c>
      <c r="G28" s="48">
        <f t="shared" si="11"/>
        <v>4260</v>
      </c>
      <c r="H28" s="49">
        <f t="shared" si="12"/>
        <v>23</v>
      </c>
      <c r="I28" s="49"/>
      <c r="J28" s="41">
        <v>0.5</v>
      </c>
      <c r="K28" s="42">
        <f t="shared" si="13"/>
        <v>2</v>
      </c>
      <c r="L28" s="43">
        <f t="shared" si="14"/>
        <v>40</v>
      </c>
      <c r="M28" s="43">
        <f t="shared" si="15"/>
      </c>
      <c r="N28" s="37">
        <f t="shared" si="9"/>
        <v>0</v>
      </c>
      <c r="O28" s="50">
        <f t="shared" si="16"/>
        <v>4260</v>
      </c>
      <c r="P28" s="50">
        <f t="shared" si="17"/>
      </c>
      <c r="Q28" s="50">
        <f t="shared" si="18"/>
      </c>
      <c r="R28" s="13"/>
    </row>
    <row r="29" spans="1:18" ht="12.75" customHeight="1">
      <c r="A29" s="47" t="s">
        <v>30</v>
      </c>
      <c r="B29" s="40" t="s">
        <v>44</v>
      </c>
      <c r="C29" s="36" t="str">
        <f t="shared" si="10"/>
        <v>NE</v>
      </c>
      <c r="D29" s="51">
        <v>30</v>
      </c>
      <c r="E29" s="52" t="s">
        <v>25</v>
      </c>
      <c r="F29" s="55">
        <v>314</v>
      </c>
      <c r="G29" s="48">
        <f t="shared" si="11"/>
        <v>9420</v>
      </c>
      <c r="H29" s="49">
        <f t="shared" si="12"/>
        <v>23</v>
      </c>
      <c r="I29" s="49"/>
      <c r="J29" s="41">
        <v>0.5</v>
      </c>
      <c r="K29" s="42">
        <f t="shared" si="13"/>
        <v>1</v>
      </c>
      <c r="L29" s="43">
        <f t="shared" si="14"/>
        <v>60</v>
      </c>
      <c r="M29" s="43">
        <f t="shared" si="15"/>
      </c>
      <c r="N29" s="37">
        <f t="shared" si="9"/>
        <v>0</v>
      </c>
      <c r="O29" s="50">
        <f t="shared" si="16"/>
        <v>9420</v>
      </c>
      <c r="P29" s="50">
        <f t="shared" si="17"/>
      </c>
      <c r="Q29" s="50">
        <f t="shared" si="18"/>
      </c>
      <c r="R29" s="13"/>
    </row>
    <row r="30" spans="1:18" ht="12.75" customHeight="1">
      <c r="A30" s="47" t="s">
        <v>37</v>
      </c>
      <c r="B30" s="56" t="s">
        <v>38</v>
      </c>
      <c r="C30" s="36" t="str">
        <f t="shared" si="10"/>
        <v>NE</v>
      </c>
      <c r="D30" s="51">
        <v>10</v>
      </c>
      <c r="E30" s="52" t="s">
        <v>25</v>
      </c>
      <c r="F30" s="54">
        <v>1354</v>
      </c>
      <c r="G30" s="48">
        <f t="shared" si="11"/>
        <v>13540</v>
      </c>
      <c r="H30" s="49">
        <f t="shared" si="12"/>
        <v>23</v>
      </c>
      <c r="I30" s="49"/>
      <c r="J30" s="41">
        <v>0.1</v>
      </c>
      <c r="K30" s="42">
        <f t="shared" si="13"/>
        <v>1</v>
      </c>
      <c r="L30" s="43">
        <f t="shared" si="14"/>
        <v>100</v>
      </c>
      <c r="M30" s="43">
        <f t="shared" si="15"/>
      </c>
      <c r="N30" s="37">
        <f t="shared" si="9"/>
        <v>0</v>
      </c>
      <c r="O30" s="50">
        <f t="shared" si="16"/>
        <v>13540</v>
      </c>
      <c r="P30" s="50">
        <f t="shared" si="17"/>
      </c>
      <c r="Q30" s="50">
        <f t="shared" si="18"/>
      </c>
      <c r="R30" s="13"/>
    </row>
    <row r="31" spans="1:18" ht="12.75" customHeight="1">
      <c r="A31" s="47" t="s">
        <v>39</v>
      </c>
      <c r="B31" s="40" t="s">
        <v>40</v>
      </c>
      <c r="C31" s="36" t="str">
        <f t="shared" si="10"/>
        <v>NE</v>
      </c>
      <c r="D31" s="47">
        <v>1</v>
      </c>
      <c r="E31" s="38" t="s">
        <v>41</v>
      </c>
      <c r="F31" s="54">
        <v>169.9</v>
      </c>
      <c r="G31" s="48">
        <f t="shared" si="11"/>
        <v>169.9</v>
      </c>
      <c r="H31" s="49"/>
      <c r="I31" s="49"/>
      <c r="J31" s="57"/>
      <c r="K31" s="42">
        <f>$K$15</f>
        <v>6</v>
      </c>
      <c r="L31" s="50"/>
      <c r="M31" s="43"/>
      <c r="N31" s="37">
        <f t="shared" si="9"/>
        <v>0</v>
      </c>
      <c r="O31" s="50">
        <f t="shared" si="16"/>
        <v>169.9</v>
      </c>
      <c r="P31" s="50">
        <f t="shared" si="17"/>
      </c>
      <c r="Q31" s="50">
        <f t="shared" si="18"/>
      </c>
      <c r="R31" s="13"/>
    </row>
    <row r="32" spans="1:18" ht="12.75" customHeight="1" thickBot="1">
      <c r="A32" s="47" t="s">
        <v>39</v>
      </c>
      <c r="B32" s="40" t="s">
        <v>42</v>
      </c>
      <c r="C32" s="36" t="s">
        <v>32</v>
      </c>
      <c r="D32" s="47">
        <v>1</v>
      </c>
      <c r="E32" s="38" t="s">
        <v>41</v>
      </c>
      <c r="F32" s="54">
        <v>249</v>
      </c>
      <c r="G32" s="48">
        <f t="shared" si="11"/>
        <v>249</v>
      </c>
      <c r="H32" s="49"/>
      <c r="I32" s="49"/>
      <c r="J32" s="57"/>
      <c r="K32" s="42">
        <f>$K$16</f>
        <v>3</v>
      </c>
      <c r="L32" s="50"/>
      <c r="M32" s="43"/>
      <c r="N32" s="37">
        <f t="shared" si="9"/>
        <v>0</v>
      </c>
      <c r="O32" s="50">
        <f t="shared" si="16"/>
        <v>249</v>
      </c>
      <c r="P32" s="50">
        <f t="shared" si="17"/>
      </c>
      <c r="Q32" s="50">
        <f t="shared" si="18"/>
      </c>
      <c r="R32" s="13"/>
    </row>
    <row r="33" spans="2:18" ht="12.75" customHeight="1" thickBot="1">
      <c r="B33" s="26"/>
      <c r="C33" s="31"/>
      <c r="D33" s="27"/>
      <c r="E33" s="28"/>
      <c r="F33" s="29"/>
      <c r="G33" s="30"/>
      <c r="H33" s="6"/>
      <c r="I33" s="1"/>
      <c r="J33" s="7"/>
      <c r="K33" s="1"/>
      <c r="L33" s="2"/>
      <c r="M33" s="2"/>
      <c r="N33" s="13"/>
      <c r="O33" s="9" t="s">
        <v>13</v>
      </c>
      <c r="P33" s="10">
        <f>SUM(P19:P32)</f>
        <v>12712.5</v>
      </c>
      <c r="Q33" s="11">
        <f>SUM(Q19:Q32)</f>
        <v>15382.125</v>
      </c>
      <c r="R33" s="13"/>
    </row>
    <row r="34" spans="2:18" ht="12.75" customHeight="1">
      <c r="B34" s="26"/>
      <c r="C34" s="31"/>
      <c r="D34" s="27"/>
      <c r="E34" s="28"/>
      <c r="F34" s="29"/>
      <c r="G34" s="30"/>
      <c r="H34" s="6"/>
      <c r="I34" s="1"/>
      <c r="J34" s="7"/>
      <c r="K34" s="1"/>
      <c r="L34" s="2"/>
      <c r="M34" s="2"/>
      <c r="N34" s="13"/>
      <c r="O34" s="13"/>
      <c r="P34" s="13"/>
      <c r="Q34" s="13"/>
      <c r="R34" s="13"/>
    </row>
    <row r="35" spans="1:18" ht="12.75" customHeight="1">
      <c r="A35" s="53" t="s">
        <v>54</v>
      </c>
      <c r="B35" s="53"/>
      <c r="C35" s="31"/>
      <c r="D35" s="27"/>
      <c r="E35" s="28"/>
      <c r="F35" s="29"/>
      <c r="G35" s="30"/>
      <c r="H35" s="6"/>
      <c r="I35" s="1"/>
      <c r="J35" s="7"/>
      <c r="K35" s="1"/>
      <c r="L35" s="2"/>
      <c r="M35" s="2"/>
      <c r="N35" s="13"/>
      <c r="O35" s="13"/>
      <c r="P35" s="13"/>
      <c r="Q35" s="13"/>
      <c r="R35" s="13"/>
    </row>
    <row r="36" spans="1:18" ht="12.75" customHeight="1">
      <c r="A36" s="60" t="s">
        <v>51</v>
      </c>
      <c r="B36" s="56" t="s">
        <v>52</v>
      </c>
      <c r="C36" s="36" t="s">
        <v>24</v>
      </c>
      <c r="D36" s="61">
        <v>5</v>
      </c>
      <c r="E36" s="62" t="s">
        <v>53</v>
      </c>
      <c r="F36" s="63">
        <v>391.20000000000005</v>
      </c>
      <c r="G36" s="64">
        <f>F36*D36</f>
        <v>1956.0000000000002</v>
      </c>
      <c r="H36" s="49">
        <f>$H$3</f>
        <v>23</v>
      </c>
      <c r="I36" s="65"/>
      <c r="J36" s="41">
        <v>0.5</v>
      </c>
      <c r="K36" s="42">
        <f>CEILING(H36*J36/D36,1)</f>
        <v>3</v>
      </c>
      <c r="L36" s="43">
        <f>D36/J36*K36</f>
        <v>30</v>
      </c>
      <c r="M36" s="43">
        <f>IF(C36="ano",G36*K36/H36,"")</f>
        <v>255.13043478260875</v>
      </c>
      <c r="N36" s="37">
        <f>$N$3</f>
        <v>0</v>
      </c>
      <c r="O36" s="66">
        <f>G36*(1-N36)</f>
        <v>1956.0000000000002</v>
      </c>
      <c r="P36" s="66">
        <f>IF(C36="ano",K36*O36,"")</f>
        <v>5868.000000000001</v>
      </c>
      <c r="Q36" s="66">
        <f>IF(C36="ano",P36*1.21,"")</f>
        <v>7100.280000000001</v>
      </c>
      <c r="R36" s="13"/>
    </row>
    <row r="37" spans="1:18" s="39" customFormat="1" ht="12.75" customHeight="1">
      <c r="A37" s="60" t="s">
        <v>56</v>
      </c>
      <c r="B37" s="56" t="s">
        <v>57</v>
      </c>
      <c r="C37" s="36" t="s">
        <v>32</v>
      </c>
      <c r="D37" s="61">
        <v>1</v>
      </c>
      <c r="E37" s="62" t="s">
        <v>58</v>
      </c>
      <c r="F37" s="63">
        <v>185</v>
      </c>
      <c r="G37" s="64">
        <f>F37*D37</f>
        <v>185</v>
      </c>
      <c r="H37" s="65"/>
      <c r="I37" s="65"/>
      <c r="J37" s="41"/>
      <c r="K37" s="42">
        <f>$K$16</f>
        <v>3</v>
      </c>
      <c r="L37" s="43"/>
      <c r="M37" s="43"/>
      <c r="N37" s="37">
        <f>$N$3</f>
        <v>0</v>
      </c>
      <c r="O37" s="66">
        <f>G37*(1-N37)</f>
        <v>185</v>
      </c>
      <c r="P37" s="66">
        <f>IF(C37="ano",K37*O37,"")</f>
      </c>
      <c r="Q37" s="66">
        <f>IF(C37="ano",P37*1.21,"")</f>
      </c>
      <c r="R37" s="67"/>
    </row>
    <row r="38" spans="1:18" s="39" customFormat="1" ht="12.75" customHeight="1">
      <c r="A38" s="60" t="s">
        <v>56</v>
      </c>
      <c r="B38" s="56" t="s">
        <v>59</v>
      </c>
      <c r="C38" s="36" t="s">
        <v>32</v>
      </c>
      <c r="D38" s="61">
        <v>1</v>
      </c>
      <c r="E38" s="62" t="s">
        <v>58</v>
      </c>
      <c r="F38" s="63">
        <v>225</v>
      </c>
      <c r="G38" s="64">
        <f>F38*D38</f>
        <v>225</v>
      </c>
      <c r="H38" s="65"/>
      <c r="I38" s="65"/>
      <c r="J38" s="41"/>
      <c r="K38" s="42">
        <f>$K$15</f>
        <v>6</v>
      </c>
      <c r="L38" s="43"/>
      <c r="M38" s="43"/>
      <c r="N38" s="37">
        <f>$N$3</f>
        <v>0</v>
      </c>
      <c r="O38" s="66">
        <f>G38*(1-N38)</f>
        <v>225</v>
      </c>
      <c r="P38" s="66">
        <f>IF(C38="ano",K38*O38,"")</f>
      </c>
      <c r="Q38" s="66">
        <f>IF(C38="ano",P38*1.21,"")</f>
      </c>
      <c r="R38" s="67"/>
    </row>
    <row r="39" spans="1:18" s="39" customFormat="1" ht="12.75" customHeight="1" thickBot="1">
      <c r="A39" s="60" t="s">
        <v>60</v>
      </c>
      <c r="B39" s="56" t="s">
        <v>61</v>
      </c>
      <c r="C39" s="36" t="s">
        <v>32</v>
      </c>
      <c r="D39" s="61">
        <v>1</v>
      </c>
      <c r="E39" s="62" t="s">
        <v>58</v>
      </c>
      <c r="F39" s="63">
        <v>159</v>
      </c>
      <c r="G39" s="64">
        <f>F39*D39</f>
        <v>159</v>
      </c>
      <c r="H39" s="65"/>
      <c r="I39" s="65"/>
      <c r="J39" s="41"/>
      <c r="K39" s="42">
        <f>$K$16</f>
        <v>3</v>
      </c>
      <c r="L39" s="43"/>
      <c r="M39" s="43"/>
      <c r="N39" s="37">
        <f>$N$3</f>
        <v>0</v>
      </c>
      <c r="O39" s="66">
        <f>G39*(1-N39)</f>
        <v>159</v>
      </c>
      <c r="P39" s="66">
        <f>IF(C39="ano",K39*O39,"")</f>
      </c>
      <c r="Q39" s="66">
        <f>IF(C39="ano",P39*1.21,"")</f>
      </c>
      <c r="R39" s="67"/>
    </row>
    <row r="40" spans="2:18" ht="12.75" customHeight="1" thickBot="1">
      <c r="B40" s="26"/>
      <c r="C40" s="31"/>
      <c r="D40" s="27"/>
      <c r="E40" s="28"/>
      <c r="F40" s="29"/>
      <c r="G40" s="30"/>
      <c r="H40" s="6"/>
      <c r="I40" s="1"/>
      <c r="J40" s="7"/>
      <c r="K40" s="1"/>
      <c r="L40" s="2"/>
      <c r="M40" s="2"/>
      <c r="N40" s="13"/>
      <c r="O40" s="9" t="s">
        <v>13</v>
      </c>
      <c r="P40" s="10">
        <f>SUM(P36:P39)</f>
        <v>5868.000000000001</v>
      </c>
      <c r="Q40" s="11">
        <f>SUM(Q36:Q39)</f>
        <v>7100.280000000001</v>
      </c>
      <c r="R40" s="13"/>
    </row>
    <row r="41" spans="1:18" ht="12.75" customHeight="1">
      <c r="A41" s="12" t="s">
        <v>33</v>
      </c>
      <c r="B41" s="26"/>
      <c r="C41" s="31"/>
      <c r="D41" s="27"/>
      <c r="E41" s="28"/>
      <c r="F41" s="29"/>
      <c r="G41" s="30"/>
      <c r="H41" s="6"/>
      <c r="I41" s="1"/>
      <c r="J41" s="7"/>
      <c r="K41" s="1"/>
      <c r="L41" s="2"/>
      <c r="M41" s="2"/>
      <c r="N41" s="13"/>
      <c r="O41" s="13"/>
      <c r="P41" s="13"/>
      <c r="Q41" s="13"/>
      <c r="R41" s="13"/>
    </row>
    <row r="42" spans="1:18" ht="12.75" customHeight="1">
      <c r="A42" s="59" t="s">
        <v>45</v>
      </c>
      <c r="B42" s="26"/>
      <c r="C42" s="31"/>
      <c r="D42" s="27"/>
      <c r="E42" s="28"/>
      <c r="F42" s="29"/>
      <c r="G42" s="30"/>
      <c r="H42" s="6"/>
      <c r="I42" s="1"/>
      <c r="J42" s="7"/>
      <c r="K42" s="1"/>
      <c r="L42" s="2"/>
      <c r="M42" s="2"/>
      <c r="N42" s="13"/>
      <c r="O42" s="13"/>
      <c r="P42" s="13"/>
      <c r="Q42" s="13"/>
      <c r="R42" s="13"/>
    </row>
    <row r="43" spans="1:18" ht="12.75" customHeight="1">
      <c r="A43" s="59" t="s">
        <v>46</v>
      </c>
      <c r="B43" s="26"/>
      <c r="C43" s="31"/>
      <c r="D43" s="27"/>
      <c r="E43" s="28"/>
      <c r="F43" s="29"/>
      <c r="G43" s="30"/>
      <c r="H43" s="6"/>
      <c r="I43" s="1"/>
      <c r="J43" s="7"/>
      <c r="K43" s="1"/>
      <c r="L43" s="2"/>
      <c r="M43" s="2"/>
      <c r="N43" s="13"/>
      <c r="O43" s="13"/>
      <c r="P43" s="13"/>
      <c r="Q43" s="13"/>
      <c r="R43" s="13"/>
    </row>
    <row r="44" spans="1:18" ht="12.75" customHeight="1">
      <c r="A44" s="59" t="s">
        <v>47</v>
      </c>
      <c r="B44" s="26"/>
      <c r="C44" s="31"/>
      <c r="D44" s="27"/>
      <c r="E44" s="28"/>
      <c r="F44" s="29"/>
      <c r="G44" s="30"/>
      <c r="H44" s="6"/>
      <c r="I44" s="1"/>
      <c r="J44" s="7"/>
      <c r="K44" s="1"/>
      <c r="L44" s="2"/>
      <c r="M44" s="2"/>
      <c r="N44" s="13"/>
      <c r="O44" s="13"/>
      <c r="P44" s="13"/>
      <c r="Q44" s="13"/>
      <c r="R44" s="13"/>
    </row>
    <row r="45" spans="1:18" ht="12.75" customHeight="1">
      <c r="A45" s="59" t="s">
        <v>48</v>
      </c>
      <c r="B45" s="26"/>
      <c r="C45" s="31"/>
      <c r="D45" s="27"/>
      <c r="E45" s="28"/>
      <c r="F45" s="29"/>
      <c r="G45" s="30"/>
      <c r="H45" s="6"/>
      <c r="I45" s="1"/>
      <c r="J45" s="7"/>
      <c r="K45" s="1"/>
      <c r="L45" s="2"/>
      <c r="M45" s="2"/>
      <c r="N45" s="13"/>
      <c r="O45" s="13"/>
      <c r="P45" s="13"/>
      <c r="Q45" s="13"/>
      <c r="R45" s="13"/>
    </row>
    <row r="46" spans="1:18" ht="12.75" customHeight="1">
      <c r="A46" s="59" t="s">
        <v>55</v>
      </c>
      <c r="B46" s="26"/>
      <c r="C46" s="31"/>
      <c r="D46" s="27"/>
      <c r="E46" s="28"/>
      <c r="F46" s="29"/>
      <c r="G46" s="30"/>
      <c r="H46" s="6"/>
      <c r="I46" s="1"/>
      <c r="J46" s="7"/>
      <c r="K46" s="1"/>
      <c r="L46" s="2"/>
      <c r="M46" s="2"/>
      <c r="N46" s="13"/>
      <c r="O46" s="13"/>
      <c r="P46" s="13"/>
      <c r="Q46" s="13"/>
      <c r="R46" s="13"/>
    </row>
    <row r="47" spans="2:18" ht="12.75" customHeight="1">
      <c r="B47" s="26"/>
      <c r="C47" s="31"/>
      <c r="D47" s="27"/>
      <c r="E47" s="28"/>
      <c r="F47" s="29"/>
      <c r="G47" s="30"/>
      <c r="H47" s="6"/>
      <c r="I47" s="1"/>
      <c r="J47" s="7"/>
      <c r="K47" s="1"/>
      <c r="L47" s="2"/>
      <c r="M47" s="2"/>
      <c r="N47" s="13"/>
      <c r="O47" s="13"/>
      <c r="P47" s="13"/>
      <c r="Q47" s="13"/>
      <c r="R47" s="13"/>
    </row>
    <row r="48" spans="1:17" ht="12.75" customHeight="1">
      <c r="A48" s="12" t="s">
        <v>15</v>
      </c>
      <c r="C48" s="31"/>
      <c r="D48" s="32"/>
      <c r="E48" s="28"/>
      <c r="F48" s="29"/>
      <c r="G48" s="30"/>
      <c r="H48" s="6"/>
      <c r="I48" s="1"/>
      <c r="J48" s="7"/>
      <c r="K48" s="1"/>
      <c r="L48" s="2"/>
      <c r="M48" s="2"/>
      <c r="N48" s="33"/>
      <c r="O48" s="13"/>
      <c r="P48" s="13"/>
      <c r="Q48" s="13"/>
    </row>
    <row r="49" spans="1:17" ht="12.75" customHeight="1">
      <c r="A49" s="3" t="s">
        <v>16</v>
      </c>
      <c r="D49" s="35"/>
      <c r="F49" s="8"/>
      <c r="O49" s="13"/>
      <c r="P49" s="13"/>
      <c r="Q49" s="13"/>
    </row>
    <row r="50" spans="1:16" ht="12.75" customHeight="1">
      <c r="A50" s="3" t="s">
        <v>17</v>
      </c>
      <c r="F50" s="8"/>
      <c r="O50" s="46"/>
      <c r="P50" s="13"/>
    </row>
    <row r="51" spans="1:16" ht="12.75" customHeight="1">
      <c r="A51" s="3" t="s">
        <v>18</v>
      </c>
      <c r="F51" s="8"/>
      <c r="O51" s="2"/>
      <c r="P51" s="45"/>
    </row>
    <row r="52" spans="1:16" ht="12.75" customHeight="1">
      <c r="A52" s="3" t="s">
        <v>19</v>
      </c>
      <c r="F52" s="8"/>
      <c r="O52" s="2"/>
      <c r="P52" s="45"/>
    </row>
    <row r="53" spans="1:16" ht="12.75">
      <c r="A53" s="14" t="s">
        <v>20</v>
      </c>
      <c r="F53" s="8"/>
      <c r="P53" s="8"/>
    </row>
    <row r="54" ht="12.75">
      <c r="F54" s="8"/>
    </row>
    <row r="55" ht="12.75">
      <c r="F55" s="8"/>
    </row>
    <row r="56" spans="6:12" ht="12.75">
      <c r="F56" s="8"/>
      <c r="L56" s="35" t="s">
        <v>26</v>
      </c>
    </row>
    <row r="57" spans="6:12" ht="12.75">
      <c r="F57" s="8"/>
      <c r="L57" s="35" t="s">
        <v>27</v>
      </c>
    </row>
    <row r="58" ht="12.75">
      <c r="F58" s="8"/>
    </row>
    <row r="59" ht="12.75">
      <c r="F59" s="8"/>
    </row>
    <row r="60" ht="12.75">
      <c r="F60" s="8"/>
    </row>
    <row r="61" ht="12.75">
      <c r="F61" s="8"/>
    </row>
    <row r="62" ht="12.75">
      <c r="F62" s="8"/>
    </row>
    <row r="63" ht="12.75">
      <c r="F63" s="8"/>
    </row>
    <row r="64" ht="12.75">
      <c r="F64" s="8"/>
    </row>
    <row r="65" ht="12.75">
      <c r="F65" s="8"/>
    </row>
    <row r="66" ht="12.75">
      <c r="F66" s="8"/>
    </row>
    <row r="67" ht="12.75">
      <c r="F67" s="8"/>
    </row>
    <row r="68" ht="12.75">
      <c r="F68" s="8"/>
    </row>
    <row r="69" ht="12.75">
      <c r="F69" s="8"/>
    </row>
    <row r="70" ht="12.75"/>
    <row r="71" ht="12.75"/>
    <row r="72" ht="12.75"/>
  </sheetData>
  <sheetProtection password="C6CA" sheet="1"/>
  <protectedRanges>
    <protectedRange sqref="C3:C39 H3:J39 K15:K16 K37:K39 K31:K32" name="Oblast1"/>
  </protectedRanges>
  <conditionalFormatting sqref="C7:C12">
    <cfRule type="cellIs" priority="299" dxfId="0" operator="equal" stopIfTrue="1">
      <formula>"ano"</formula>
    </cfRule>
    <cfRule type="iconSet" priority="300" dxfId="48">
      <iconSet iconSet="3TrafficLights1">
        <cfvo type="percent" val="0"/>
        <cfvo type="percent" val="33"/>
        <cfvo type="percent" val="67"/>
      </iconSet>
    </cfRule>
  </conditionalFormatting>
  <conditionalFormatting sqref="C16">
    <cfRule type="cellIs" priority="295" dxfId="0" operator="equal" stopIfTrue="1">
      <formula>"ano"</formula>
    </cfRule>
    <cfRule type="iconSet" priority="296" dxfId="48">
      <iconSet iconSet="3TrafficLights1">
        <cfvo type="percent" val="0"/>
        <cfvo type="percent" val="33"/>
        <cfvo type="percent" val="67"/>
      </iconSet>
    </cfRule>
  </conditionalFormatting>
  <conditionalFormatting sqref="C13:C16">
    <cfRule type="cellIs" priority="217" dxfId="0" operator="equal" stopIfTrue="1">
      <formula>"ano"</formula>
    </cfRule>
    <cfRule type="iconSet" priority="218" dxfId="48">
      <iconSet iconSet="3TrafficLights1">
        <cfvo type="percent" val="0"/>
        <cfvo type="percent" val="33"/>
        <cfvo type="percent" val="67"/>
      </iconSet>
    </cfRule>
  </conditionalFormatting>
  <conditionalFormatting sqref="C13:C15">
    <cfRule type="cellIs" priority="597" dxfId="0" operator="equal" stopIfTrue="1">
      <formula>"ano"</formula>
    </cfRule>
    <cfRule type="iconSet" priority="598" dxfId="48">
      <iconSet iconSet="3TrafficLights1">
        <cfvo type="percent" val="0"/>
        <cfvo type="percent" val="33"/>
        <cfvo type="percent" val="67"/>
      </iconSet>
    </cfRule>
  </conditionalFormatting>
  <conditionalFormatting sqref="C10:C11 C3:C8">
    <cfRule type="cellIs" priority="185" dxfId="0" operator="equal" stopIfTrue="1">
      <formula>"ano"</formula>
    </cfRule>
    <cfRule type="iconSet" priority="186" dxfId="48">
      <iconSet iconSet="3TrafficLights1">
        <cfvo type="percent" val="0"/>
        <cfvo type="percent" val="33"/>
        <cfvo type="percent" val="67"/>
      </iconSet>
    </cfRule>
  </conditionalFormatting>
  <conditionalFormatting sqref="C10:C11 C7:C8">
    <cfRule type="cellIs" priority="179" dxfId="0" operator="equal" stopIfTrue="1">
      <formula>"ano"</formula>
    </cfRule>
    <cfRule type="iconSet" priority="180" dxfId="48">
      <iconSet iconSet="3TrafficLights1">
        <cfvo type="percent" val="0"/>
        <cfvo type="percent" val="33"/>
        <cfvo type="percent" val="67"/>
      </iconSet>
    </cfRule>
  </conditionalFormatting>
  <conditionalFormatting sqref="C10:C11 C8">
    <cfRule type="cellIs" priority="175" dxfId="0" operator="equal" stopIfTrue="1">
      <formula>"ano"</formula>
    </cfRule>
    <cfRule type="iconSet" priority="176" dxfId="48">
      <iconSet iconSet="3TrafficLights1">
        <cfvo type="percent" val="0"/>
        <cfvo type="percent" val="33"/>
        <cfvo type="percent" val="67"/>
      </iconSet>
    </cfRule>
  </conditionalFormatting>
  <conditionalFormatting sqref="C8:C15">
    <cfRule type="cellIs" priority="169" dxfId="0" operator="equal" stopIfTrue="1">
      <formula>"ano"</formula>
    </cfRule>
    <cfRule type="iconSet" priority="170" dxfId="48">
      <iconSet iconSet="3TrafficLights1">
        <cfvo type="percent" val="0"/>
        <cfvo type="percent" val="33"/>
        <cfvo type="percent" val="67"/>
      </iconSet>
    </cfRule>
  </conditionalFormatting>
  <conditionalFormatting sqref="C14">
    <cfRule type="cellIs" priority="165" dxfId="0" operator="equal" stopIfTrue="1">
      <formula>"ano"</formula>
    </cfRule>
    <cfRule type="iconSet" priority="166" dxfId="48">
      <iconSet iconSet="3TrafficLights1">
        <cfvo type="percent" val="0"/>
        <cfvo type="percent" val="33"/>
        <cfvo type="percent" val="67"/>
      </iconSet>
    </cfRule>
  </conditionalFormatting>
  <conditionalFormatting sqref="C15">
    <cfRule type="cellIs" priority="159" dxfId="0" operator="equal" stopIfTrue="1">
      <formula>"ano"</formula>
    </cfRule>
    <cfRule type="iconSet" priority="160" dxfId="48">
      <iconSet iconSet="3TrafficLights1">
        <cfvo type="percent" val="0"/>
        <cfvo type="percent" val="33"/>
        <cfvo type="percent" val="67"/>
      </iconSet>
    </cfRule>
  </conditionalFormatting>
  <conditionalFormatting sqref="C19:C32">
    <cfRule type="cellIs" priority="153" dxfId="0" operator="equal" stopIfTrue="1">
      <formula>"ano"</formula>
    </cfRule>
    <cfRule type="iconSet" priority="154" dxfId="48">
      <iconSet iconSet="3TrafficLights1">
        <cfvo type="percent" val="0"/>
        <cfvo type="percent" val="33"/>
        <cfvo type="percent" val="67"/>
      </iconSet>
    </cfRule>
  </conditionalFormatting>
  <conditionalFormatting sqref="C32">
    <cfRule type="cellIs" priority="149" dxfId="0" operator="equal" stopIfTrue="1">
      <formula>"ano"</formula>
    </cfRule>
    <cfRule type="iconSet" priority="150" dxfId="48">
      <iconSet iconSet="3TrafficLights1">
        <cfvo type="percent" val="0"/>
        <cfvo type="percent" val="33"/>
        <cfvo type="percent" val="67"/>
      </iconSet>
    </cfRule>
  </conditionalFormatting>
  <conditionalFormatting sqref="C29:C32">
    <cfRule type="cellIs" priority="145" dxfId="0" operator="equal" stopIfTrue="1">
      <formula>"ano"</formula>
    </cfRule>
    <cfRule type="iconSet" priority="146" dxfId="48">
      <iconSet iconSet="3TrafficLights1">
        <cfvo type="percent" val="0"/>
        <cfvo type="percent" val="33"/>
        <cfvo type="percent" val="67"/>
      </iconSet>
    </cfRule>
  </conditionalFormatting>
  <conditionalFormatting sqref="C29:C31">
    <cfRule type="cellIs" priority="143" dxfId="0" operator="equal" stopIfTrue="1">
      <formula>"ano"</formula>
    </cfRule>
    <cfRule type="iconSet" priority="144" dxfId="48">
      <iconSet iconSet="3TrafficLights1">
        <cfvo type="percent" val="0"/>
        <cfvo type="percent" val="33"/>
        <cfvo type="percent" val="67"/>
      </iconSet>
    </cfRule>
  </conditionalFormatting>
  <conditionalFormatting sqref="C23:C28">
    <cfRule type="cellIs" priority="133" dxfId="0" operator="equal" stopIfTrue="1">
      <formula>"ano"</formula>
    </cfRule>
    <cfRule type="iconSet" priority="134" dxfId="48">
      <iconSet iconSet="3TrafficLights1">
        <cfvo type="percent" val="0"/>
        <cfvo type="percent" val="33"/>
        <cfvo type="percent" val="67"/>
      </iconSet>
    </cfRule>
  </conditionalFormatting>
  <conditionalFormatting sqref="C30">
    <cfRule type="cellIs" priority="119" dxfId="0" operator="equal" stopIfTrue="1">
      <formula>"ano"</formula>
    </cfRule>
    <cfRule type="iconSet" priority="120" dxfId="48">
      <iconSet iconSet="3TrafficLights1">
        <cfvo type="percent" val="0"/>
        <cfvo type="percent" val="33"/>
        <cfvo type="percent" val="67"/>
      </iconSet>
    </cfRule>
  </conditionalFormatting>
  <conditionalFormatting sqref="C31">
    <cfRule type="cellIs" priority="113" dxfId="0" operator="equal" stopIfTrue="1">
      <formula>"ano"</formula>
    </cfRule>
    <cfRule type="iconSet" priority="114" dxfId="48">
      <iconSet iconSet="3TrafficLights1">
        <cfvo type="percent" val="0"/>
        <cfvo type="percent" val="33"/>
        <cfvo type="percent" val="67"/>
      </iconSet>
    </cfRule>
  </conditionalFormatting>
  <conditionalFormatting sqref="C28:C29">
    <cfRule type="cellIs" priority="107" dxfId="0" operator="equal" stopIfTrue="1">
      <formula>"ano"</formula>
    </cfRule>
    <cfRule type="iconSet" priority="108" dxfId="48">
      <iconSet iconSet="3TrafficLights1">
        <cfvo type="percent" val="0"/>
        <cfvo type="percent" val="33"/>
        <cfvo type="percent" val="67"/>
      </iconSet>
    </cfRule>
  </conditionalFormatting>
  <conditionalFormatting sqref="C26:C31">
    <cfRule type="cellIs" priority="105" dxfId="0" operator="equal" stopIfTrue="1">
      <formula>"ano"</formula>
    </cfRule>
    <cfRule type="iconSet" priority="106" dxfId="48">
      <iconSet iconSet="3TrafficLights1">
        <cfvo type="percent" val="0"/>
        <cfvo type="percent" val="33"/>
        <cfvo type="percent" val="67"/>
      </iconSet>
    </cfRule>
  </conditionalFormatting>
  <conditionalFormatting sqref="C24">
    <cfRule type="cellIs" priority="97" dxfId="0" operator="equal" stopIfTrue="1">
      <formula>"ano"</formula>
    </cfRule>
    <cfRule type="iconSet" priority="98" dxfId="48">
      <iconSet iconSet="3TrafficLights1">
        <cfvo type="percent" val="0"/>
        <cfvo type="percent" val="33"/>
        <cfvo type="percent" val="67"/>
      </iconSet>
    </cfRule>
  </conditionalFormatting>
  <conditionalFormatting sqref="C25">
    <cfRule type="cellIs" priority="93" dxfId="0" operator="equal" stopIfTrue="1">
      <formula>"ano"</formula>
    </cfRule>
    <cfRule type="iconSet" priority="94" dxfId="48">
      <iconSet iconSet="3TrafficLights1">
        <cfvo type="percent" val="0"/>
        <cfvo type="percent" val="33"/>
        <cfvo type="percent" val="67"/>
      </iconSet>
    </cfRule>
  </conditionalFormatting>
  <conditionalFormatting sqref="C24:C25">
    <cfRule type="cellIs" priority="91" dxfId="0" operator="equal" stopIfTrue="1">
      <formula>"ano"</formula>
    </cfRule>
    <cfRule type="iconSet" priority="92" dxfId="48">
      <iconSet iconSet="3TrafficLights1">
        <cfvo type="percent" val="0"/>
        <cfvo type="percent" val="33"/>
        <cfvo type="percent" val="67"/>
      </iconSet>
    </cfRule>
  </conditionalFormatting>
  <conditionalFormatting sqref="C23:C27">
    <cfRule type="cellIs" priority="825" dxfId="0" operator="equal" stopIfTrue="1">
      <formula>"ano"</formula>
    </cfRule>
    <cfRule type="iconSet" priority="826" dxfId="48">
      <iconSet iconSet="3TrafficLights1">
        <cfvo type="percent" val="0"/>
        <cfvo type="percent" val="33"/>
        <cfvo type="percent" val="67"/>
      </iconSet>
    </cfRule>
  </conditionalFormatting>
  <conditionalFormatting sqref="C26:C27">
    <cfRule type="cellIs" priority="829" dxfId="0" operator="equal" stopIfTrue="1">
      <formula>"ano"</formula>
    </cfRule>
    <cfRule type="iconSet" priority="830" dxfId="48">
      <iconSet iconSet="3TrafficLights1">
        <cfvo type="percent" val="0"/>
        <cfvo type="percent" val="33"/>
        <cfvo type="percent" val="67"/>
      </iconSet>
    </cfRule>
  </conditionalFormatting>
  <conditionalFormatting sqref="C28:C31">
    <cfRule type="cellIs" priority="833" dxfId="0" operator="equal" stopIfTrue="1">
      <formula>"ano"</formula>
    </cfRule>
    <cfRule type="iconSet" priority="834" dxfId="48">
      <iconSet iconSet="3TrafficLights1">
        <cfvo type="percent" val="0"/>
        <cfvo type="percent" val="33"/>
        <cfvo type="percent" val="67"/>
      </iconSet>
    </cfRule>
  </conditionalFormatting>
  <conditionalFormatting sqref="C26:C29">
    <cfRule type="cellIs" priority="843" dxfId="0" operator="equal" stopIfTrue="1">
      <formula>"ano"</formula>
    </cfRule>
    <cfRule type="iconSet" priority="844" dxfId="48">
      <iconSet iconSet="3TrafficLights1">
        <cfvo type="percent" val="0"/>
        <cfvo type="percent" val="33"/>
        <cfvo type="percent" val="67"/>
      </iconSet>
    </cfRule>
  </conditionalFormatting>
  <conditionalFormatting sqref="C12:C15 C9">
    <cfRule type="cellIs" priority="889" dxfId="0" operator="equal" stopIfTrue="1">
      <formula>"ano"</formula>
    </cfRule>
    <cfRule type="iconSet" priority="890" dxfId="48">
      <iconSet iconSet="3TrafficLights1">
        <cfvo type="percent" val="0"/>
        <cfvo type="percent" val="33"/>
        <cfvo type="percent" val="67"/>
      </iconSet>
    </cfRule>
  </conditionalFormatting>
  <conditionalFormatting sqref="C36:C39">
    <cfRule type="cellIs" priority="47" dxfId="0" operator="equal" stopIfTrue="1">
      <formula>"ano"</formula>
    </cfRule>
    <cfRule type="iconSet" priority="48" dxfId="48">
      <iconSet iconSet="3TrafficLights1">
        <cfvo type="percent" val="0"/>
        <cfvo type="percent" val="33"/>
        <cfvo type="percent" val="67"/>
      </iconSet>
    </cfRule>
  </conditionalFormatting>
  <conditionalFormatting sqref="C37:C39">
    <cfRule type="cellIs" priority="39" dxfId="0" operator="equal" stopIfTrue="1">
      <formula>"ano"</formula>
    </cfRule>
    <cfRule type="iconSet" priority="40" dxfId="48">
      <iconSet iconSet="3TrafficLights1">
        <cfvo type="percent" val="0"/>
        <cfvo type="percent" val="33"/>
        <cfvo type="percent" val="67"/>
      </iconSet>
    </cfRule>
  </conditionalFormatting>
  <conditionalFormatting sqref="C5">
    <cfRule type="cellIs" priority="33" dxfId="0" operator="equal" stopIfTrue="1">
      <formula>"ano"</formula>
    </cfRule>
    <cfRule type="iconSet" priority="34" dxfId="48">
      <iconSet iconSet="3TrafficLights1">
        <cfvo type="percent" val="0"/>
        <cfvo type="percent" val="33"/>
        <cfvo type="percent" val="67"/>
      </iconSet>
    </cfRule>
  </conditionalFormatting>
  <conditionalFormatting sqref="C5">
    <cfRule type="cellIs" priority="31" dxfId="0" operator="equal" stopIfTrue="1">
      <formula>"ano"</formula>
    </cfRule>
    <cfRule type="iconSet" priority="32" dxfId="48">
      <iconSet iconSet="3TrafficLights1">
        <cfvo type="percent" val="0"/>
        <cfvo type="percent" val="33"/>
        <cfvo type="percent" val="67"/>
      </iconSet>
    </cfRule>
  </conditionalFormatting>
  <conditionalFormatting sqref="C5">
    <cfRule type="cellIs" priority="29" dxfId="0" operator="equal" stopIfTrue="1">
      <formula>"ano"</formula>
    </cfRule>
    <cfRule type="iconSet" priority="30" dxfId="48">
      <iconSet iconSet="3TrafficLights1">
        <cfvo type="percent" val="0"/>
        <cfvo type="percent" val="33"/>
        <cfvo type="percent" val="67"/>
      </iconSet>
    </cfRule>
  </conditionalFormatting>
  <conditionalFormatting sqref="C5">
    <cfRule type="cellIs" priority="27" dxfId="0" operator="equal" stopIfTrue="1">
      <formula>"ano"</formula>
    </cfRule>
    <cfRule type="iconSet" priority="28" dxfId="48">
      <iconSet iconSet="3TrafficLights1">
        <cfvo type="percent" val="0"/>
        <cfvo type="percent" val="33"/>
        <cfvo type="percent" val="67"/>
      </iconSet>
    </cfRule>
  </conditionalFormatting>
  <conditionalFormatting sqref="C3:C4">
    <cfRule type="cellIs" priority="25" dxfId="0" operator="equal" stopIfTrue="1">
      <formula>"ano"</formula>
    </cfRule>
    <cfRule type="iconSet" priority="26" dxfId="48">
      <iconSet iconSet="3TrafficLights1">
        <cfvo type="percent" val="0"/>
        <cfvo type="percent" val="33"/>
        <cfvo type="percent" val="67"/>
      </iconSet>
    </cfRule>
  </conditionalFormatting>
  <conditionalFormatting sqref="C3:C48">
    <cfRule type="cellIs" priority="1435" dxfId="0" operator="equal" stopIfTrue="1">
      <formula>"ano"</formula>
    </cfRule>
    <cfRule type="iconSet" priority="1436" dxfId="48">
      <iconSet iconSet="3TrafficLights1">
        <cfvo type="percent" val="0"/>
        <cfvo type="percent" val="33"/>
        <cfvo type="percent" val="67"/>
      </iconSet>
    </cfRule>
  </conditionalFormatting>
  <conditionalFormatting sqref="C3:C6">
    <cfRule type="cellIs" priority="1453" dxfId="0" operator="equal" stopIfTrue="1">
      <formula>"ano"</formula>
    </cfRule>
    <cfRule type="iconSet" priority="1454" dxfId="48">
      <iconSet iconSet="3TrafficLights1">
        <cfvo type="percent" val="0"/>
        <cfvo type="percent" val="33"/>
        <cfvo type="percent" val="67"/>
      </iconSet>
    </cfRule>
  </conditionalFormatting>
  <conditionalFormatting sqref="C3:C12">
    <cfRule type="cellIs" priority="1457" dxfId="0" operator="equal" stopIfTrue="1">
      <formula>"ano"</formula>
    </cfRule>
    <cfRule type="iconSet" priority="1458" dxfId="48">
      <iconSet iconSet="3TrafficLights1">
        <cfvo type="percent" val="0"/>
        <cfvo type="percent" val="33"/>
        <cfvo type="percent" val="67"/>
      </iconSet>
    </cfRule>
  </conditionalFormatting>
  <conditionalFormatting sqref="C3:C16">
    <cfRule type="cellIs" priority="1461" dxfId="0" operator="equal" stopIfTrue="1">
      <formula>"ano"</formula>
    </cfRule>
    <cfRule type="iconSet" priority="1462" dxfId="48">
      <iconSet iconSet="3TrafficLights1">
        <cfvo type="percent" val="0"/>
        <cfvo type="percent" val="33"/>
        <cfvo type="percent" val="67"/>
      </iconSet>
    </cfRule>
  </conditionalFormatting>
  <conditionalFormatting sqref="C3:C47">
    <cfRule type="cellIs" priority="1465" dxfId="0" operator="equal" stopIfTrue="1">
      <formula>"ano"</formula>
    </cfRule>
    <cfRule type="iconSet" priority="1466" dxfId="48">
      <iconSet iconSet="3TrafficLights1">
        <cfvo type="percent" val="0"/>
        <cfvo type="percent" val="33"/>
        <cfvo type="percent" val="67"/>
      </iconSet>
    </cfRule>
  </conditionalFormatting>
  <conditionalFormatting sqref="C19:C21">
    <cfRule type="cellIs" priority="17" dxfId="0" operator="equal" stopIfTrue="1">
      <formula>"ano"</formula>
    </cfRule>
    <cfRule type="iconSet" priority="18" dxfId="48">
      <iconSet iconSet="3TrafficLights1">
        <cfvo type="percent" val="0"/>
        <cfvo type="percent" val="33"/>
        <cfvo type="percent" val="67"/>
      </iconSet>
    </cfRule>
  </conditionalFormatting>
  <conditionalFormatting sqref="C21">
    <cfRule type="cellIs" priority="15" dxfId="0" operator="equal" stopIfTrue="1">
      <formula>"ano"</formula>
    </cfRule>
    <cfRule type="iconSet" priority="16" dxfId="48">
      <iconSet iconSet="3TrafficLights1">
        <cfvo type="percent" val="0"/>
        <cfvo type="percent" val="33"/>
        <cfvo type="percent" val="67"/>
      </iconSet>
    </cfRule>
  </conditionalFormatting>
  <conditionalFormatting sqref="C21">
    <cfRule type="cellIs" priority="13" dxfId="0" operator="equal" stopIfTrue="1">
      <formula>"ano"</formula>
    </cfRule>
    <cfRule type="iconSet" priority="14" dxfId="48">
      <iconSet iconSet="3TrafficLights1">
        <cfvo type="percent" val="0"/>
        <cfvo type="percent" val="33"/>
        <cfvo type="percent" val="67"/>
      </iconSet>
    </cfRule>
  </conditionalFormatting>
  <conditionalFormatting sqref="C21">
    <cfRule type="cellIs" priority="11" dxfId="0" operator="equal" stopIfTrue="1">
      <formula>"ano"</formula>
    </cfRule>
    <cfRule type="iconSet" priority="12" dxfId="48">
      <iconSet iconSet="3TrafficLights1">
        <cfvo type="percent" val="0"/>
        <cfvo type="percent" val="33"/>
        <cfvo type="percent" val="67"/>
      </iconSet>
    </cfRule>
  </conditionalFormatting>
  <conditionalFormatting sqref="C21">
    <cfRule type="cellIs" priority="9" dxfId="0" operator="equal" stopIfTrue="1">
      <formula>"ano"</formula>
    </cfRule>
    <cfRule type="iconSet" priority="10" dxfId="48">
      <iconSet iconSet="3TrafficLights1">
        <cfvo type="percent" val="0"/>
        <cfvo type="percent" val="33"/>
        <cfvo type="percent" val="67"/>
      </iconSet>
    </cfRule>
  </conditionalFormatting>
  <conditionalFormatting sqref="C19:C20">
    <cfRule type="cellIs" priority="7" dxfId="0" operator="equal" stopIfTrue="1">
      <formula>"ano"</formula>
    </cfRule>
    <cfRule type="iconSet" priority="8" dxfId="48">
      <iconSet iconSet="3TrafficLights1">
        <cfvo type="percent" val="0"/>
        <cfvo type="percent" val="33"/>
        <cfvo type="percent" val="67"/>
      </iconSet>
    </cfRule>
  </conditionalFormatting>
  <conditionalFormatting sqref="C19:C21">
    <cfRule type="cellIs" priority="5" dxfId="0" operator="equal" stopIfTrue="1">
      <formula>"ano"</formula>
    </cfRule>
    <cfRule type="iconSet" priority="6" dxfId="48">
      <iconSet iconSet="3TrafficLights1">
        <cfvo type="percent" val="0"/>
        <cfvo type="percent" val="33"/>
        <cfvo type="percent" val="67"/>
      </iconSet>
    </cfRule>
  </conditionalFormatting>
  <conditionalFormatting sqref="C19:C21">
    <cfRule type="cellIs" priority="3" dxfId="0" operator="equal" stopIfTrue="1">
      <formula>"ano"</formula>
    </cfRule>
    <cfRule type="iconSet" priority="4" dxfId="48">
      <iconSet iconSet="3TrafficLights1">
        <cfvo type="percent" val="0"/>
        <cfvo type="percent" val="33"/>
        <cfvo type="percent" val="67"/>
      </iconSet>
    </cfRule>
  </conditionalFormatting>
  <conditionalFormatting sqref="C19:C21">
    <cfRule type="cellIs" priority="1" dxfId="0" operator="equal" stopIfTrue="1">
      <formula>"ano"</formula>
    </cfRule>
    <cfRule type="iconSet" priority="2" dxfId="48">
      <iconSet iconSet="3TrafficLights1">
        <cfvo type="percent" val="0"/>
        <cfvo type="percent" val="33"/>
        <cfvo type="percent" val="67"/>
      </iconSet>
    </cfRule>
  </conditionalFormatting>
  <dataValidations count="1">
    <dataValidation type="list" allowBlank="1" showInputMessage="1" showErrorMessage="1" sqref="C36:C39 C3:C15 C19:C32">
      <formula1>"ANO, NE"</formula1>
    </dataValidation>
  </dataValidations>
  <hyperlinks>
    <hyperlink ref="A53" r:id="rId1" display="www.chytrematerialy.cz"/>
  </hyperlinks>
  <printOptions/>
  <pageMargins left="0.74" right="0.2362204724409449" top="0.7480314960629921" bottom="0.7480314960629921" header="0.31496062992125984" footer="0.31496062992125984"/>
  <pageSetup horizontalDpi="600" verticalDpi="600" orientation="landscape" paperSize="8"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Marcons International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Hruška</dc:creator>
  <cp:keywords/>
  <dc:description/>
  <cp:lastModifiedBy>Martin H.</cp:lastModifiedBy>
  <cp:lastPrinted>2010-06-02T22:29:37Z</cp:lastPrinted>
  <dcterms:created xsi:type="dcterms:W3CDTF">2009-04-28T19:12:14Z</dcterms:created>
  <dcterms:modified xsi:type="dcterms:W3CDTF">2015-11-25T18:35:56Z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